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DC05BD20-4804-7139-695A-D245BE01A294}"/>
  <workbookPr codeName="DieseArbeitsmappe"/>
  <mc:AlternateContent xmlns:mc="http://schemas.openxmlformats.org/markup-compatibility/2006">
    <mc:Choice Requires="x15">
      <x15ac:absPath xmlns:x15ac="http://schemas.microsoft.com/office/spreadsheetml/2010/11/ac" url="H:\RS\Schlage\Online_Auftritte\ERGO Vertriebsportal\Tarif 2024\"/>
    </mc:Choice>
  </mc:AlternateContent>
  <xr:revisionPtr revIDLastSave="0" documentId="8_{F246CED7-985C-44BF-A64A-D23EE789764B}" xr6:coauthVersionLast="47" xr6:coauthVersionMax="47" xr10:uidLastSave="{00000000-0000-0000-0000-000000000000}"/>
  <bookViews>
    <workbookView xWindow="-110" yWindow="-110" windowWidth="19420" windowHeight="11620" tabRatio="864" xr2:uid="{00000000-000D-0000-FFFF-FFFF00000000}"/>
  </bookViews>
  <sheets>
    <sheet name="Startseite" sheetId="1" r:id="rId1"/>
    <sheet name="Beiträge" sheetId="3" state="veryHidden" r:id="rId2"/>
    <sheet name="Config" sheetId="16" state="veryHidden" r:id="rId3"/>
    <sheet name="SE-Vorschlag-Risiken-Beiträge" sheetId="11" state="veryHidden" r:id="rId4"/>
    <sheet name="SE-Vorschlag-Personen" sheetId="12" state="veryHidden" r:id="rId5"/>
    <sheet name="SE-Vorschlag-Leistungen" sheetId="13" state="veryHidden" r:id="rId6"/>
    <sheet name="SE-Vorschlag-VSU-GB" sheetId="27" state="veryHidden" r:id="rId7"/>
    <sheet name="SE-Vorschlag-Vereinbarungen" sheetId="15" state="veryHidden" r:id="rId8"/>
    <sheet name="NS-Vorschlag-Risiken-Beiträge" sheetId="17" state="veryHidden" r:id="rId9"/>
    <sheet name="NS-Vorschlag-Personen" sheetId="18" state="veryHidden" r:id="rId10"/>
    <sheet name="NS-Vorschlag-Leistungen" sheetId="19" state="veryHidden" r:id="rId11"/>
    <sheet name="NS-Vorschlag-VSU-GB" sheetId="20" state="veryHidden" r:id="rId12"/>
    <sheet name="NS-Vorschlag-Vereinbarungen" sheetId="21" state="veryHidden" r:id="rId13"/>
    <sheet name="Antrag" sheetId="22" state="veryHidden" r:id="rId14"/>
    <sheet name="Beitritt" sheetId="23" state="veryHidden" r:id="rId15"/>
    <sheet name="KT" sheetId="24" state="veryHidden" r:id="rId16"/>
    <sheet name="IPID" sheetId="25" state="veryHidden" r:id="rId17"/>
    <sheet name="KI" sheetId="26" state="veryHidden" r:id="rId18"/>
  </sheets>
  <externalReferences>
    <externalReference r:id="rId19"/>
  </externalReferences>
  <definedNames>
    <definedName name="_xlnm._FilterDatabase" localSheetId="2" hidden="1">Config!$B$1:$D$84</definedName>
    <definedName name="Aktiver_Drucker">Config!$AB$2</definedName>
    <definedName name="Anrede">Config!$E$2:$E$5</definedName>
    <definedName name="Anzahl_Besch">Config!$L$2:$L$27</definedName>
    <definedName name="ANZAHL_WE">Config!$N$2:$N$12</definedName>
    <definedName name="Anzahl_WI">Config!$M$2:$M$12</definedName>
    <definedName name="AnzahlInhaber">[1]Config!$E$39</definedName>
    <definedName name="Bereich">Config!$A$2:$A$9</definedName>
    <definedName name="_xlnm.Print_Area" localSheetId="10">'NS-Vorschlag-Leistungen'!$A:$A</definedName>
    <definedName name="_xlnm.Print_Area" localSheetId="9">'NS-Vorschlag-Personen'!$A:$A</definedName>
    <definedName name="_xlnm.Print_Area" localSheetId="8">'NS-Vorschlag-Risiken-Beiträge'!$A:$C</definedName>
    <definedName name="_xlnm.Print_Area" localSheetId="12">'NS-Vorschlag-Vereinbarungen'!$A:$A</definedName>
    <definedName name="_xlnm.Print_Area" localSheetId="11">'NS-Vorschlag-VSU-GB'!$A:$B</definedName>
    <definedName name="_xlnm.Print_Area" localSheetId="5">'SE-Vorschlag-Leistungen'!$A:$A</definedName>
    <definedName name="_xlnm.Print_Area" localSheetId="4">'SE-Vorschlag-Personen'!$A:$A</definedName>
    <definedName name="_xlnm.Print_Area" localSheetId="3">'SE-Vorschlag-Risiken-Beiträge'!$A:$C</definedName>
    <definedName name="_xlnm.Print_Area" localSheetId="7">'SE-Vorschlag-Vereinbarungen'!$A:$A</definedName>
    <definedName name="_xlnm.Print_Area" localSheetId="6">'SE-Vorschlag-VSU-GB'!$A:$B</definedName>
    <definedName name="EX_RS_JN">Config!$K$2:$K$3</definedName>
    <definedName name="Fachrichtung">Config!$B$2:$B$84</definedName>
    <definedName name="Fachrichtung_Arzt">Config!$B$2:$B$56</definedName>
    <definedName name="Fachrichtung_Heilberufe">Config!$B$57:$B$84</definedName>
    <definedName name="IMMO_RS">Config!$J$2:$J$3</definedName>
    <definedName name="Komfort_HB">Config!$Z$2:$Z$3</definedName>
    <definedName name="Lebensbereiche_NS">Config!$X$2:$X$3</definedName>
    <definedName name="ÖD">Config!$G$2:$G$4</definedName>
    <definedName name="PDF_Drucker">Config!$AB$3</definedName>
    <definedName name="Praxisart">Config!$F$2:$F$5</definedName>
    <definedName name="Produkt_NS">Config!$W$2:$W$3</definedName>
    <definedName name="SB">Config!$H$2:$H$4</definedName>
    <definedName name="SB_NS">Config!$I$2:$I$4</definedName>
    <definedName name="SB_NS_Best">Config!$I$2:$I$4</definedName>
    <definedName name="SB_NS_Smart">Config!$I$2:$I$3</definedName>
    <definedName name="SB_SE">Config!$H$2</definedName>
    <definedName name="Zahlweise">Config!$O$2:$O$5</definedName>
    <definedName name="Zusatz">Config!$E$7:$E$10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3" l="1"/>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4" i="3"/>
  <c r="Q65" i="3"/>
  <c r="Q66" i="3"/>
  <c r="Q67" i="3"/>
  <c r="Q68" i="3"/>
  <c r="Q69" i="3"/>
  <c r="Q70" i="3"/>
  <c r="Q71" i="3"/>
  <c r="Q72" i="3"/>
  <c r="Q73" i="3"/>
  <c r="Q74" i="3"/>
  <c r="Q75" i="3"/>
  <c r="Q3" i="3"/>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4" i="3"/>
  <c r="P65" i="3"/>
  <c r="P66" i="3"/>
  <c r="P67" i="3"/>
  <c r="P68" i="3"/>
  <c r="P69" i="3"/>
  <c r="P70" i="3"/>
  <c r="P71" i="3"/>
  <c r="P72" i="3"/>
  <c r="P73" i="3"/>
  <c r="P74" i="3"/>
  <c r="P75" i="3"/>
  <c r="P2" i="3"/>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P63" i="3" s="1"/>
  <c r="Q63" i="3" s="1"/>
  <c r="N64" i="3"/>
  <c r="N65" i="3"/>
  <c r="N66" i="3"/>
  <c r="N67" i="3"/>
  <c r="N68" i="3"/>
  <c r="N69" i="3"/>
  <c r="N70" i="3"/>
  <c r="N71" i="3"/>
  <c r="N72" i="3"/>
  <c r="N73" i="3"/>
  <c r="N74" i="3"/>
  <c r="N75" i="3"/>
  <c r="N76" i="3"/>
  <c r="P76" i="3" s="1"/>
  <c r="Q76" i="3" s="1"/>
  <c r="N2" i="3"/>
  <c r="E3" i="3" l="1"/>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L12" i="1" l="1"/>
  <c r="A104" i="13" l="1"/>
  <c r="A105" i="13"/>
  <c r="A106" i="13"/>
  <c r="E50" i="12"/>
  <c r="D50" i="12"/>
  <c r="C50" i="12"/>
  <c r="E49" i="12"/>
  <c r="D49" i="12"/>
  <c r="C49" i="12"/>
  <c r="E48" i="12"/>
  <c r="D48" i="12"/>
  <c r="C48" i="12"/>
  <c r="E53" i="12"/>
  <c r="D53" i="12"/>
  <c r="C53" i="12"/>
  <c r="E52" i="12"/>
  <c r="D52" i="12"/>
  <c r="C52" i="12"/>
  <c r="D6" i="12"/>
  <c r="E6" i="12"/>
  <c r="D7" i="12"/>
  <c r="E7" i="12"/>
  <c r="C7" i="12"/>
  <c r="C6" i="12"/>
  <c r="E106" i="13"/>
  <c r="D106" i="13"/>
  <c r="C106" i="13"/>
  <c r="E105" i="13"/>
  <c r="D105" i="13"/>
  <c r="C105" i="13"/>
  <c r="E104" i="13"/>
  <c r="D104" i="13"/>
  <c r="C104" i="13"/>
  <c r="E77" i="13"/>
  <c r="D77" i="13"/>
  <c r="C77" i="13"/>
  <c r="E76" i="13"/>
  <c r="D76" i="13"/>
  <c r="C76" i="13"/>
  <c r="E75" i="13"/>
  <c r="D75" i="13"/>
  <c r="C75" i="13"/>
  <c r="E44" i="27"/>
  <c r="D44" i="27"/>
  <c r="C44" i="27"/>
  <c r="E43" i="27"/>
  <c r="D43" i="27"/>
  <c r="C43" i="27"/>
  <c r="E42" i="27"/>
  <c r="D42" i="27"/>
  <c r="C42" i="27"/>
  <c r="E31" i="27"/>
  <c r="D31" i="27"/>
  <c r="D30" i="27"/>
  <c r="C30" i="27"/>
  <c r="C24" i="27"/>
  <c r="E23" i="27"/>
  <c r="D23" i="27"/>
  <c r="E19" i="27"/>
  <c r="D19" i="27"/>
  <c r="C19" i="27"/>
  <c r="E18" i="27"/>
  <c r="D18" i="27"/>
  <c r="C18" i="27"/>
  <c r="E17" i="27"/>
  <c r="D17" i="27"/>
  <c r="C17" i="27"/>
  <c r="B17" i="15"/>
  <c r="C17" i="15"/>
  <c r="D17" i="15"/>
  <c r="B18" i="15"/>
  <c r="C18" i="15"/>
  <c r="D18" i="15"/>
  <c r="C16" i="15"/>
  <c r="D16" i="15"/>
  <c r="B16" i="15"/>
  <c r="I8" i="1" l="1"/>
  <c r="E51" i="1"/>
  <c r="G55" i="1"/>
  <c r="F53" i="1"/>
  <c r="F49" i="1"/>
  <c r="F47" i="1"/>
  <c r="F32" i="1"/>
  <c r="F34" i="1"/>
  <c r="A38" i="11" l="1"/>
  <c r="A37" i="11"/>
  <c r="B38" i="11"/>
  <c r="B37" i="11"/>
  <c r="A4" i="11" l="1"/>
  <c r="B22" i="1"/>
  <c r="A4" i="17"/>
  <c r="I20" i="1" l="1"/>
  <c r="B27" i="11" l="1"/>
  <c r="B23" i="11"/>
  <c r="A23" i="11"/>
  <c r="A22" i="11"/>
  <c r="A21" i="11"/>
  <c r="A20" i="11"/>
  <c r="A29" i="11"/>
  <c r="A28" i="11"/>
  <c r="A27" i="11"/>
  <c r="A26" i="11"/>
  <c r="A25" i="11"/>
  <c r="A40" i="20" l="1"/>
  <c r="H20" i="21"/>
  <c r="H21" i="21"/>
  <c r="H22" i="21"/>
  <c r="H23" i="21"/>
  <c r="H24" i="21"/>
  <c r="H19" i="21"/>
  <c r="E26" i="17"/>
  <c r="E27" i="17"/>
  <c r="E28" i="17"/>
  <c r="E25" i="17"/>
  <c r="A25" i="20"/>
  <c r="A143" i="19"/>
  <c r="A45" i="18"/>
  <c r="A26" i="17"/>
  <c r="A25" i="17"/>
  <c r="B45" i="27" l="1"/>
  <c r="B40" i="27" l="1"/>
  <c r="B41" i="20"/>
  <c r="B38" i="20"/>
  <c r="A2" i="17" l="1"/>
  <c r="A2" i="11"/>
  <c r="A27" i="17" l="1"/>
  <c r="D49" i="1" l="1"/>
  <c r="D55" i="1"/>
  <c r="D53" i="1"/>
  <c r="D28" i="1"/>
  <c r="F26" i="1"/>
  <c r="D24" i="1"/>
  <c r="D20" i="1"/>
  <c r="A6" i="17" l="1"/>
  <c r="A5" i="17"/>
  <c r="A3" i="17"/>
  <c r="A3" i="11"/>
  <c r="A5" i="11"/>
  <c r="M12" i="1" l="1"/>
  <c r="M10" i="1"/>
  <c r="M8" i="1"/>
  <c r="C39" i="17" l="1"/>
  <c r="B39" i="17"/>
  <c r="B29" i="17"/>
  <c r="A33" i="17" s="1"/>
  <c r="B11" i="17"/>
  <c r="C48" i="11"/>
  <c r="B48" i="11"/>
  <c r="B41" i="11"/>
  <c r="A46" i="11" s="1"/>
  <c r="B39" i="11"/>
  <c r="B35" i="11"/>
  <c r="B11" i="11"/>
  <c r="A6" i="11"/>
  <c r="F45" i="1"/>
  <c r="L8" i="1"/>
  <c r="K8" i="1"/>
  <c r="J8" i="1"/>
  <c r="K12" i="1" s="1"/>
  <c r="B36" i="11" s="1"/>
  <c r="F42" i="1" l="1"/>
  <c r="F36" i="1"/>
  <c r="I12" i="1"/>
  <c r="H10" i="1"/>
  <c r="B12" i="17"/>
  <c r="F51" i="1"/>
  <c r="M14" i="1" s="1"/>
  <c r="Q13" i="1"/>
  <c r="P13" i="1"/>
  <c r="P11" i="1"/>
  <c r="P10" i="1"/>
  <c r="P9" i="1"/>
  <c r="P8" i="1"/>
  <c r="B23" i="17"/>
  <c r="B12" i="11"/>
  <c r="A45" i="11"/>
  <c r="A34" i="17"/>
  <c r="A37" i="17"/>
  <c r="B26" i="17"/>
  <c r="A35" i="17"/>
  <c r="A36" i="17"/>
  <c r="A31" i="11"/>
  <c r="A32" i="11"/>
  <c r="B22" i="17"/>
  <c r="B32" i="11"/>
  <c r="M13" i="1" l="1"/>
  <c r="L13" i="1"/>
  <c r="G43" i="1"/>
  <c r="G42" i="1"/>
  <c r="K30" i="1"/>
  <c r="I30" i="1"/>
  <c r="G36" i="1" l="1"/>
  <c r="G37" i="1" s="1"/>
  <c r="G32" i="1"/>
  <c r="G33" i="1"/>
  <c r="A21" i="17" s="1"/>
  <c r="L36" i="1" l="1"/>
  <c r="C31" i="11" s="1"/>
  <c r="L32" i="1"/>
  <c r="A20" i="17"/>
  <c r="Q8" i="1"/>
  <c r="Q2" i="1" s="1"/>
  <c r="C37" i="17" s="1"/>
  <c r="G34" i="1" l="1"/>
  <c r="L34" i="1"/>
  <c r="L49" i="1" s="1"/>
  <c r="C20" i="17"/>
  <c r="C22" i="11"/>
  <c r="C25" i="11" l="1"/>
  <c r="C44" i="11" s="1"/>
  <c r="C25" i="17"/>
  <c r="C32" i="17" s="1"/>
</calcChain>
</file>

<file path=xl/sharedStrings.xml><?xml version="1.0" encoding="utf-8"?>
<sst xmlns="http://schemas.openxmlformats.org/spreadsheetml/2006/main" count="1416" uniqueCount="651">
  <si>
    <t>Bereich</t>
  </si>
  <si>
    <t>Besch min</t>
  </si>
  <si>
    <t>Besch max</t>
  </si>
  <si>
    <t>Ärzte</t>
  </si>
  <si>
    <t>Apotheken</t>
  </si>
  <si>
    <t>Weiterer Inhaber</t>
  </si>
  <si>
    <t>Existenz-RS</t>
  </si>
  <si>
    <t>SB 150</t>
  </si>
  <si>
    <t>SB 250</t>
  </si>
  <si>
    <t>SB 500</t>
  </si>
  <si>
    <t>SB 0</t>
  </si>
  <si>
    <t>Versicherungsnehmer</t>
  </si>
  <si>
    <t>Versicherungsunternehmen</t>
  </si>
  <si>
    <t>ERGO Versicherung AG</t>
  </si>
  <si>
    <t>ERGO-Platz 1</t>
  </si>
  <si>
    <t>40477 Düsseldorf</t>
  </si>
  <si>
    <t>Aus Gründen der Lesbarkeit wird bei Personenbezeichnungen die männliche Form gewählt, es ist jedoch immer
auch die weibliche Form mitgemeint.</t>
  </si>
  <si>
    <t>Vertragsdauer</t>
  </si>
  <si>
    <t>Beginn der Versicherung</t>
  </si>
  <si>
    <t>Ablauf der Versicherung</t>
  </si>
  <si>
    <t>Hinweis zum Ablauf der Versicherung</t>
  </si>
  <si>
    <t>Versicherte Risiken und Beiträge</t>
  </si>
  <si>
    <t>Komfort Rechtsschutz für Heilberufe</t>
  </si>
  <si>
    <t>Selbstbeteiligung je Rechtsschutzfall</t>
  </si>
  <si>
    <t>150 Euro</t>
  </si>
  <si>
    <t>Angaben zum Risiko:</t>
  </si>
  <si>
    <t xml:space="preserve">Branche: </t>
  </si>
  <si>
    <t xml:space="preserve">Anzahl Beschäftigte: </t>
  </si>
  <si>
    <t>0 Euro</t>
  </si>
  <si>
    <t xml:space="preserve">Zahlweise: </t>
  </si>
  <si>
    <t>Jährlich</t>
  </si>
  <si>
    <t xml:space="preserve">Laufzeit: </t>
  </si>
  <si>
    <t xml:space="preserve">Vermittler: </t>
  </si>
  <si>
    <t>Versicherte Person(en)</t>
  </si>
  <si>
    <t>Komfort-Rechtsschutz für Heilberufe - Privat-Beruf-Verkehr-Immobilien</t>
  </si>
  <si>
    <t>Beruf</t>
  </si>
  <si>
    <t>Versicherungsschutz im beruflich selbstständigen Bereich genießen:</t>
  </si>
  <si>
    <t>• die Beschäftigten in Ausübung ihrer beruflichen Tätigkeit für den Versicherungsnehmer</t>
  </si>
  <si>
    <t>Privat</t>
  </si>
  <si>
    <t>Versichert im privaten Bereich und für die Ausübung nichtselbstständiger Tätigkeiten sind:</t>
  </si>
  <si>
    <t>• der Versicherungsnehmer bzw. ein benannter Inhaber oder Geschäftsführer</t>
  </si>
  <si>
    <t>• Ihr Lebenspartner, also entweder</t>
  </si>
  <si>
    <t>- Ihr Ehepartner;</t>
  </si>
  <si>
    <t>- Ihr eingetragener Lebenspartner oder</t>
  </si>
  <si>
    <t>- Ihr nichtehelicher bzw. nichteingetragener Lebenspartner. Voraussetzung ist, dass er mit Ihnen in häuslicher Gemeinschaft lebt. Er muss dort mit Erstwohnsitz gemeldet oder im Versicherungsschein benannt sein;</t>
  </si>
  <si>
    <t>• die minderjährigen Kinder</t>
  </si>
  <si>
    <t>• die unverheirateten bzw. nicht in einer Lebenspartnerschaft lebenden, volljährigen Kinder. Dies gilt jedoch längstens, bis sie erstmalig eine auf Dauer angelegte berufliche Tätigkeit mit leistungsbezogenem Entgelt ausüben. Die Mitversicherung endet auch, wenn sie eine auf Dauer angelegte selbstständige Tätigkeit aufnehmen.</t>
  </si>
  <si>
    <t>Verkehr</t>
  </si>
  <si>
    <t>Versicherungsschutz im Verkehrsbereich besteht für Sie bzw. Ihr Unternehmen als Versicherungsnehmer und die im Privatbereich mitversicherten Personen als</t>
  </si>
  <si>
    <t>• Eigentümer und Halter</t>
  </si>
  <si>
    <t>- aller auf diese Personen zugelassenen Motorfahrzeuge zu Lande sowie Anhänger</t>
  </si>
  <si>
    <t>• Erwerber solcher Fahrzeuge;</t>
  </si>
  <si>
    <t>• Leasingnehmer solcher Fahrzeuge;</t>
  </si>
  <si>
    <t>• Mieter eines zum vorübergehenden Gebrauch gemieteten Selbstfahrervermietfahrzeuges zu Lande sowie Anhänger;</t>
  </si>
  <si>
    <t>Im Verkehrsbereich mitversichert sind alle berechtigten Fahrer und Insassen der versicherten oder zum vorübergehenden Gebrauch gemieteten Fahrzeuge. Dieses gilt z.B. auch für Mitarbeiter Ihres Unternehmens wenn sie diese Fahrzeuge fahren.</t>
  </si>
  <si>
    <t>Immobilien</t>
  </si>
  <si>
    <t>Der Versicherungsschutz im Immobilienbereich besteht für</t>
  </si>
  <si>
    <t>Mitversichert ist:</t>
  </si>
  <si>
    <t>Versicherungsschutz</t>
  </si>
  <si>
    <t>Beruf / Firma</t>
  </si>
  <si>
    <t>• Schadensersatz-Rechtsschutz</t>
  </si>
  <si>
    <t>• Arbeits-Rechtsschutz (nur für Versicherungsnehmer als Arbeitgeber)</t>
  </si>
  <si>
    <t>• Rechtsschutz im Vertrags- und Sachenrecht (vor Gerichten)</t>
  </si>
  <si>
    <t>• Steuer-Rechtsschutz vor deutschen Gerichten</t>
  </si>
  <si>
    <t>• Sozial-Rechtsschutz vor deutschen Gerichten sowie bis 1.000 Euro für das vorgeschaltete Widerspruchsverfahren</t>
  </si>
  <si>
    <t>• Verwaltungs-Rechtsschutz vor deutschen Gerichten</t>
  </si>
  <si>
    <t>• Ordnungswidrigkeiten-Rechtsschutz</t>
  </si>
  <si>
    <t xml:space="preserve">• Rechtsschutz für Opfer von Gewaltstraftaten </t>
  </si>
  <si>
    <t>• erweiterte Telefonberatung im Berufsbereich und im Rahmen der versicherten Risiken durch einen vom ERGO Leistungsservice vermittelten Rechtsanwalt</t>
  </si>
  <si>
    <t>• Rechtsschutz im Vertrags- und Sachenrecht (auch für Verträge, die über das Internet abgeschlossen werden)</t>
  </si>
  <si>
    <t>• Steuer-Rechtsschutz vor Gerichten</t>
  </si>
  <si>
    <t>• Sozial-Rechtsschutz vor Gerichten</t>
  </si>
  <si>
    <t>• Verwaltungs-Rechtsschutz im privaten Bereich vor deutschen Verwaltungsgerichten</t>
  </si>
  <si>
    <t>• Rechtsschutz für Opfer von Gewaltstraftaten</t>
  </si>
  <si>
    <t>• Rechtsschutz für Betreuungsverfahren</t>
  </si>
  <si>
    <t>• erweiterte Telefonberatung im Privatbereich durch einen vom ERGO Leistungsservice vermittelten Rechtsanwalt</t>
  </si>
  <si>
    <t>• Beratungs-Rechtsschutz im Urheberrecht bei der privaten Nutzung des Internets für das erste Beratungsgespräch je Kalenderjahr</t>
  </si>
  <si>
    <t>• Mediations-Rechtsschutz</t>
  </si>
  <si>
    <t>• Schadensersatz-Rechtsschutz (als Fahrer fremder Fahrzeuge nicht für Ansprüche wegen Beschädigung des benutzten Fahrzeuges)</t>
  </si>
  <si>
    <t>• Verkehrs-Sozial-Rechtsschutz vor Gerichten</t>
  </si>
  <si>
    <t>• Verwaltungs-Rechtsschutz in Verkehrssachen</t>
  </si>
  <si>
    <t>• Straf-Rechtsschutz</t>
  </si>
  <si>
    <t>• erweiterte Telefonberatung im Verkehrsbereich durch einen vom ERGO Leistungsservice vermittelten Rechtsanwalt</t>
  </si>
  <si>
    <t>• Wohnungs- und Grundstücks-Rechtsschutz einschließlich Bonitätsselbstauskunft für Sie als Versicherungsnehmer</t>
  </si>
  <si>
    <t>• Steuer-Rechtsschutz vor Gerichten; für die versicherte selbst bewohnte Einheit inkl. Erschließungs- und Anliegerabgaben</t>
  </si>
  <si>
    <t>• erweiterte Telefonberatung im Immobilienbereich durch einen vom ERGO Leistungsservice vermittelten Rechtsanwalt</t>
  </si>
  <si>
    <t>Vorsorge-Rechtsschutz</t>
  </si>
  <si>
    <t xml:space="preserve">Mit dem Vorsorge-Rechtsschutz können Sie verlangen, dass bestimmte bei Ihnen oder ggf. bei den in Ihrem Vertrag mitversicherten Personen erstmalig neu hinzukommende, nach unserem Tarif versicherbare Risiken rückwirkend ab deren Entstehung beim Versicherten versichert werden. Der rückwirkende Versicherungsschutz setzt voraus, dass die Veränderung dem Versicherer innerhalb einer Frist von sechs Monaten angezeigt wird. </t>
  </si>
  <si>
    <t>Versicherte Kosten</t>
  </si>
  <si>
    <t>Versicherungssummen, Geltungsbereich</t>
  </si>
  <si>
    <t>Versicherungssummen</t>
  </si>
  <si>
    <t>Versicherungssumme je Rechtsschutzfall</t>
  </si>
  <si>
    <t>Strafkaution je Rechtsschutzfall</t>
  </si>
  <si>
    <t>200.000 Euro</t>
  </si>
  <si>
    <t>Geltungsbereich</t>
  </si>
  <si>
    <t>Versicherungsschutz besteht bei Rechtsschutzfällen in Europa, auf den Kanaren und Madeira sowie in den außereuropäischen Anliegerstaaten des Mittelmeeres, soweit ein Gericht oder eine Behörde in diesem Bereich zuständig ist.</t>
  </si>
  <si>
    <t>Geltungsbereich weltweit</t>
  </si>
  <si>
    <t>Weltweiter Versicherungsschutz besteht</t>
  </si>
  <si>
    <t>• für private Verträge, die Sie über das Internet abschließen</t>
  </si>
  <si>
    <t>jeweils bis zu einem Höchstbetrag von:</t>
  </si>
  <si>
    <t>100.000 Euro</t>
  </si>
  <si>
    <t>Wartezeit</t>
  </si>
  <si>
    <t>Selbstbeteiligung</t>
  </si>
  <si>
    <t>Versicherungsschutz im beruflich selbstständigen Bereich besteht</t>
  </si>
  <si>
    <t>• für die gesetzlichen Vertreter und Gesellschafter</t>
  </si>
  <si>
    <t>• für die Beschäftigten in Ausübung der versicherten beruflichen Tätigkeit für den Versicherungsnehmer</t>
  </si>
  <si>
    <t>500.000 Euro</t>
  </si>
  <si>
    <t>Die Versicherungssumme ist gleichzeitig die Höchstleistung für alle im Kalenderjahr eingetretenen Rechtsschutzfälle sowie für zeitlich und ursächlich zusammenhängende Rechtsschutzfälle.</t>
  </si>
  <si>
    <t>Versicherungsschutz besteht für Rechtsschutzfälle, die in Europa eintreten.</t>
  </si>
  <si>
    <t>Fachrichtung</t>
  </si>
  <si>
    <t>Anrede:</t>
  </si>
  <si>
    <t>Praxisart</t>
  </si>
  <si>
    <t>Einzelpraxis</t>
  </si>
  <si>
    <t>Gemeinschaftspraxis</t>
  </si>
  <si>
    <t>Praxisgemeinschaft</t>
  </si>
  <si>
    <t>Angaben zum Inhaber /  Interessenten:</t>
  </si>
  <si>
    <t>Angestellte(r) Arzt / Ärztin</t>
  </si>
  <si>
    <t>Angaben zum Versicherungsschutz:</t>
  </si>
  <si>
    <t>Zahlweise:</t>
  </si>
  <si>
    <t>Selbstbeteiligung:</t>
  </si>
  <si>
    <t>ÖD</t>
  </si>
  <si>
    <t>Ja</t>
  </si>
  <si>
    <t>Nein</t>
  </si>
  <si>
    <t>SB</t>
  </si>
  <si>
    <t>Beitrag</t>
  </si>
  <si>
    <t>250 Euro</t>
  </si>
  <si>
    <t>500 Euro</t>
  </si>
  <si>
    <t>Angestellte(r) Arzt / Ärztin im öffentlichen Dienst</t>
  </si>
  <si>
    <t>- aller auf diese Personen zugelassenen Motorfahrzeuge zu Wasser und in der Luft (ohne Rechtsschutz im Vertrags- und Sachenrecht)</t>
  </si>
  <si>
    <t>• für Sie als Inhaber der Praxis bzw. Apotheke (Versicherungsnehmer)</t>
  </si>
  <si>
    <t>• Disziplinar- und Standes-Rechtsschutz</t>
  </si>
  <si>
    <t>• Rechtsschutz im Vertrags- und Sachenrecht (auch für Verträge, die Sie über das Internet abschließen). Rechtsschutz besteht aber nicht als Fahrer fremder Fahrzeuge, Fahrgast, Fußgänger und Radfahrer sowie für Wasser- bzw. Luftfahrzeuge</t>
  </si>
  <si>
    <t>Produke</t>
  </si>
  <si>
    <t>Existenz Rechtsschutz</t>
  </si>
  <si>
    <t>Produkt kurz</t>
  </si>
  <si>
    <t>Immobilien-Rechtsschutz</t>
  </si>
  <si>
    <t>EX-RS</t>
  </si>
  <si>
    <t>Immobilien Rechtsschutz für die selbst genutzte Wohneinheit</t>
  </si>
  <si>
    <t>Anzahl WE</t>
  </si>
  <si>
    <t>Immobilien Rechtsschutz für weitere selbst genutzte Wohneinheit(en)</t>
  </si>
  <si>
    <t>Zahlweise</t>
  </si>
  <si>
    <t>Halbjährlich</t>
  </si>
  <si>
    <t>Vierteljährlich</t>
  </si>
  <si>
    <t>Monatlich</t>
  </si>
  <si>
    <t>Bruttobeitrag laut Zahlweise:</t>
  </si>
  <si>
    <t>Faktor</t>
  </si>
  <si>
    <t>Anzahl weitere Inhaber</t>
  </si>
  <si>
    <t>Beitragsübersicht:</t>
  </si>
  <si>
    <t>Anzahl Beschäftigte</t>
  </si>
  <si>
    <t>unbegrenzt</t>
  </si>
  <si>
    <t>300.000 Euro</t>
  </si>
  <si>
    <t>1 Jahr</t>
  </si>
  <si>
    <t>SE</t>
  </si>
  <si>
    <t>NS</t>
  </si>
  <si>
    <t>• die im Privatbereich mitversicherten Personen</t>
  </si>
  <si>
    <t>• Sozial-Rechtsschutz vor deutschen Gerichten</t>
  </si>
  <si>
    <t>• Verwaltungs-Rechtsschutz vor deutschen Verwaltungsgerichten</t>
  </si>
  <si>
    <t>Anrede</t>
  </si>
  <si>
    <t>Herr</t>
  </si>
  <si>
    <t>Frau</t>
  </si>
  <si>
    <t>Firma</t>
  </si>
  <si>
    <t>Zusatz</t>
  </si>
  <si>
    <t>Dr.</t>
  </si>
  <si>
    <t>Prof.</t>
  </si>
  <si>
    <t>Prof. Dr.</t>
  </si>
  <si>
    <t>Amtsarzt</t>
  </si>
  <si>
    <t>Amtszahnarzt</t>
  </si>
  <si>
    <t>Arzt (sonstige Gebietsbezeichnung)</t>
  </si>
  <si>
    <t>Arzt an öffentlicher Einrichtung</t>
  </si>
  <si>
    <t>Arzt für Allgemeinmedizin</t>
  </si>
  <si>
    <t>Arzt für Anästhesiologie</t>
  </si>
  <si>
    <t>Arzt für Augenheilkunde</t>
  </si>
  <si>
    <t>Arzt für Chirurgie</t>
  </si>
  <si>
    <t>Arzt für Gynäkologie</t>
  </si>
  <si>
    <t>Arzt für HNO-Heilkunde</t>
  </si>
  <si>
    <t>Arzt für Innere Medizin</t>
  </si>
  <si>
    <t>Arzt für Kinder-/Jugendmedizin</t>
  </si>
  <si>
    <t>Arzt für Mund-, Kiefer-, Gesichtschirurgie</t>
  </si>
  <si>
    <t>Arzt für Oralchirurgie</t>
  </si>
  <si>
    <t>Arzt für Orthopädie</t>
  </si>
  <si>
    <t>Arzt für plastisch-ästhetische Chirurgie</t>
  </si>
  <si>
    <t>Arzt für Radiologie</t>
  </si>
  <si>
    <t>Arzt für Urologie</t>
  </si>
  <si>
    <t>Arzt für Zahnheilkunde</t>
  </si>
  <si>
    <t>Arztpraxis mit Dialysezentrum</t>
  </si>
  <si>
    <t>Atemtherapeut</t>
  </si>
  <si>
    <t>Bandagist</t>
  </si>
  <si>
    <t>Bestrahlungsinstitut</t>
  </si>
  <si>
    <t>Betriebs-/Verbands-/Vereinsarzt</t>
  </si>
  <si>
    <t>Chiropraktiker</t>
  </si>
  <si>
    <t>Dialysezentrum</t>
  </si>
  <si>
    <t>Ergotherapeut</t>
  </si>
  <si>
    <t>Frauenarzt-Praxis</t>
  </si>
  <si>
    <t>Gastroenterologe</t>
  </si>
  <si>
    <t>Hebamme</t>
  </si>
  <si>
    <t>Heilpraktiker</t>
  </si>
  <si>
    <t>Kinderarzt</t>
  </si>
  <si>
    <t>Krankengymnastik, Physiotherapie, Massagen</t>
  </si>
  <si>
    <t>Krankenpfleger</t>
  </si>
  <si>
    <t>Krankenschwester</t>
  </si>
  <si>
    <t>Logopäde</t>
  </si>
  <si>
    <t>Medizinisch-diagnostischer Laborbetrieb</t>
  </si>
  <si>
    <t>Medizinisches Massageinstitut</t>
  </si>
  <si>
    <t>Motopäde</t>
  </si>
  <si>
    <t>Pharmazeutischer Laborbetrieb</t>
  </si>
  <si>
    <t>Podologische Praxis</t>
  </si>
  <si>
    <t>Praxis eines Facharztes</t>
  </si>
  <si>
    <t>Praxis für Allergologie</t>
  </si>
  <si>
    <t>Praxis für ambulantes Operieren</t>
  </si>
  <si>
    <t>Praxis für Arbeitsmedizin</t>
  </si>
  <si>
    <t>Praxis für Arbeitstherapie</t>
  </si>
  <si>
    <t>Praxis für Beschäftigungstherapie</t>
  </si>
  <si>
    <t>Praxis für Dermatologie</t>
  </si>
  <si>
    <t>Praxis für Frauenheilkunde und Geburtshilfe</t>
  </si>
  <si>
    <t>Praxis für Hautkrankheiten</t>
  </si>
  <si>
    <t>Praxis für Kardiologie</t>
  </si>
  <si>
    <t>Praxis für Kieferchirurgie</t>
  </si>
  <si>
    <t>Praxis für Kieferorthopädie</t>
  </si>
  <si>
    <t>Praxis für Kinder- und Jugend-Psychiatrie</t>
  </si>
  <si>
    <t>Praxis für Krankengymnastik</t>
  </si>
  <si>
    <t>Praxis für Lungenheilkunde</t>
  </si>
  <si>
    <t>Praxis für Naturheilverfahren</t>
  </si>
  <si>
    <t>Praxis für Neurochirurgie</t>
  </si>
  <si>
    <t>Praxis für Neurologie</t>
  </si>
  <si>
    <t>Praxis für Nuklearmedizin</t>
  </si>
  <si>
    <t>Praxis für Physiotherapie</t>
  </si>
  <si>
    <t>Praxis für Psychiatrie</t>
  </si>
  <si>
    <t>Praxis für Psychoanalyse</t>
  </si>
  <si>
    <t>Praxis für Psychologie</t>
  </si>
  <si>
    <t>Praxis für Psychotherapie</t>
  </si>
  <si>
    <t>Praxis für Rheumatologie</t>
  </si>
  <si>
    <t>Praxis für Schönheitschirurgie</t>
  </si>
  <si>
    <t>Psychologe</t>
  </si>
  <si>
    <t>Psychologischer Psychotherapeut</t>
  </si>
  <si>
    <t>Psychologischer Therapeut</t>
  </si>
  <si>
    <t>Psychotherapeut</t>
  </si>
  <si>
    <t>Reittherapeut</t>
  </si>
  <si>
    <t>Sonstiger Heilgehilfe</t>
  </si>
  <si>
    <t>Sprachtherapeut</t>
  </si>
  <si>
    <t>Therapeut</t>
  </si>
  <si>
    <t>Tierarztpraxis</t>
  </si>
  <si>
    <t>Tierheilpraktiker</t>
  </si>
  <si>
    <t>Tierphysiotherapeut</t>
  </si>
  <si>
    <t>Tierpsychologe</t>
  </si>
  <si>
    <t>Zahnarzt (Dauerassistent)</t>
  </si>
  <si>
    <t>Sonstiger Heilberuf</t>
  </si>
  <si>
    <t>BAT-SL</t>
  </si>
  <si>
    <t>BAT-Schlüssel:</t>
  </si>
  <si>
    <t>Versicherungsablauf:</t>
  </si>
  <si>
    <t>Akademischer Titel:</t>
  </si>
  <si>
    <t>N</t>
  </si>
  <si>
    <t>Tarif:</t>
  </si>
  <si>
    <t>BAT SL</t>
  </si>
  <si>
    <t>Tarif</t>
  </si>
  <si>
    <t>Komfort Rechtsschutz für Ärzte</t>
  </si>
  <si>
    <t>Komfort Rechtsschutz für Apotheken</t>
  </si>
  <si>
    <t>Zusatz Rechtsschutz für weitere Inhaber</t>
  </si>
  <si>
    <r>
      <t xml:space="preserve">ERGO Rechtsschutz
</t>
    </r>
    <r>
      <rPr>
        <b/>
        <sz val="18"/>
        <color rgb="FFC00000"/>
        <rFont val="Arial"/>
        <family val="2"/>
      </rPr>
      <t>für Mitglieder des Vereins Rationelle Arztpraxis e.V. (RV 61)</t>
    </r>
  </si>
  <si>
    <t>Der Beitrag enthält bei monatlicher Zahlungsweise 6 % Ratenzahlungszuschlag.</t>
  </si>
  <si>
    <t>Der Beitrag enthält bei halbjährlicher Zahlungsweise 3 % Ratenzahlungszuschlag.</t>
  </si>
  <si>
    <t>Der Beitrag enthält bei vierteljährlicher Zahlungsweise 5 % Ratenzahlungszuschlag.</t>
  </si>
  <si>
    <t xml:space="preserve"> </t>
  </si>
  <si>
    <t>Gesamtbeitrag laut Zahlweise:</t>
  </si>
  <si>
    <t>inkl. Ratenzahlungszuschlag, Versicherungssteuer</t>
  </si>
  <si>
    <t>Angestellte(r) Jungarzt / Jungärztin</t>
  </si>
  <si>
    <t>Angestellte(r) Jungarzt / Jungärztin im öffentlichen Dienst</t>
  </si>
  <si>
    <t>Immobilien Rechtsschutz für die selbst genutzte Wohneinheit (Jungärzte)</t>
  </si>
  <si>
    <t>Immobilien Rechtsschutz für weitere selbst genutzte Wohneinheit(en) (Jungärzte)</t>
  </si>
  <si>
    <t>Jungärzte</t>
  </si>
  <si>
    <t>J</t>
  </si>
  <si>
    <t>Bitte auswählen</t>
  </si>
  <si>
    <t>Arzt</t>
  </si>
  <si>
    <t>Heilberuf</t>
  </si>
  <si>
    <t>Sonstige Heilberufe</t>
  </si>
  <si>
    <t>Es ist kein Tarif ausgewählt!</t>
  </si>
  <si>
    <t>• Inkasso-Rechtsschutz für die außergerichtliche und gerichtliche Beitreibung von inländischen unstrittigen und nicht abgetretenen Forderungen aus gewerblicher, freiberuflicher oder sonstiger selbstständiger Tätigkeit</t>
  </si>
  <si>
    <t>• Die folgenden Leistungen werden durch unseren Inkassodienstleister, die LEGIAL AG, erbracht:</t>
  </si>
  <si>
    <t>- Beitreibung ab 100 Euro bis 100.000 Euro je Forderung</t>
  </si>
  <si>
    <t>- Außergerichtliche Mahnung</t>
  </si>
  <si>
    <t>- Gerichtliches Mahnverfahren bei positiver Bonität des Schuldners</t>
  </si>
  <si>
    <t>- Rechtliche Einschätzung zur Forderung bei Forderungen, die im Verlauf der Beitreibung strittig werden</t>
  </si>
  <si>
    <t>- Zwangsvollstreckung sowie Adressermittlung bis jeweils 3 mal</t>
  </si>
  <si>
    <t>- Vorsorgliche Bonitätsprüfung von privaten und gewerblichen Auftraggebern ab einem Auftragswert von 1.000 Euro</t>
  </si>
  <si>
    <t>• Die Anzahl der Forderungen ist nicht begrenzt.</t>
  </si>
  <si>
    <t>• Es wird immer zuerst die Hauptforderung an Sie bedient, bevor die Kosten beim Schuldner eingezogen werden.</t>
  </si>
  <si>
    <t>• Ab dem Versicherungsbeginn werden auch Forderungen beigetrieben, deren Fälligkeit bis zu sechs Monate vor dem Beginn der Versicherung liegen.</t>
  </si>
  <si>
    <t>Versicherungssumme</t>
  </si>
  <si>
    <t>keine</t>
  </si>
  <si>
    <t>Versicherungsschutz besteht für Forderungen, die im Inland entstanden und dort beizutreiben sind.</t>
  </si>
  <si>
    <t>als Eigentümer, Mieter, Nutzungsberechtigter</t>
  </si>
  <si>
    <t>Der Versicherungsschutz im Immobilienbereich besteht für Sie als Versicherungsnehmer in Ihrer Eigenschaft als Eigentümer (ohne Vermietung und Verpachtung) oder als Mieter für das/die weitere(n) im Antrag/Versicherungsschein bezeichnete selbst bewohnte Objekt(e).</t>
  </si>
  <si>
    <t>Im Immobilien Rechtsschutz sind nur Objekte innerhalb Deutschlands versichert</t>
  </si>
  <si>
    <t>• Steuer-Rechtsschutz für die Wahrnehmung rechtlicher Interessen in steuer- und abgaberechtlichen Angelegenheiten vor deutschen Finanz- und Verwaltungsgerichten;</t>
  </si>
  <si>
    <t>• Wohnungs- und Grundstücks-Rechtsschutz für die Wahrnehmung rechtlicher Interessen aus Miet- und Pachtverhältnissen, sonstigen Nutzungsverhältnissen und dinglichen Rechten, die Grundstücke, Gebäude oder Gebäudeteile zum Gegenstand haben;</t>
  </si>
  <si>
    <t>In gleicher Weise wie Sie oder der benannte Inhaber oder Geschäftsführer sind die im Antrag benannten weiteren Inhaber versichert. Der versicherte Personenkreis im privaten Bereich entspricht dem des Versicherungsnehmers bzw. Inhabers oder Geschäftsführers.</t>
  </si>
  <si>
    <t>• für die weiteren benannten Inhaber</t>
  </si>
  <si>
    <t>für Sie als Inhaber</t>
  </si>
  <si>
    <t>Immo-RS</t>
  </si>
  <si>
    <t>Art des Heilberufs:</t>
  </si>
  <si>
    <r>
      <t xml:space="preserve">Name: </t>
    </r>
    <r>
      <rPr>
        <b/>
        <sz val="11"/>
        <color rgb="FFC00000"/>
        <rFont val="Arial"/>
        <family val="2"/>
      </rPr>
      <t>*</t>
    </r>
  </si>
  <si>
    <r>
      <t xml:space="preserve">Straße Hausnummer: </t>
    </r>
    <r>
      <rPr>
        <b/>
        <sz val="11"/>
        <color rgb="FFC00000"/>
        <rFont val="Arial"/>
        <family val="2"/>
      </rPr>
      <t>*</t>
    </r>
  </si>
  <si>
    <r>
      <t xml:space="preserve">PLZ: </t>
    </r>
    <r>
      <rPr>
        <b/>
        <sz val="11"/>
        <color rgb="FFC00000"/>
        <rFont val="Arial"/>
        <family val="2"/>
      </rPr>
      <t>*</t>
    </r>
  </si>
  <si>
    <r>
      <t xml:space="preserve">Ort: </t>
    </r>
    <r>
      <rPr>
        <b/>
        <sz val="11"/>
        <color rgb="FFC00000"/>
        <rFont val="Arial"/>
        <family val="2"/>
      </rPr>
      <t>*</t>
    </r>
  </si>
  <si>
    <r>
      <t xml:space="preserve">Versicherungsbeginn: </t>
    </r>
    <r>
      <rPr>
        <b/>
        <sz val="11"/>
        <color rgb="FFC00000"/>
        <rFont val="Arial"/>
        <family val="2"/>
      </rPr>
      <t>*</t>
    </r>
  </si>
  <si>
    <r>
      <t xml:space="preserve">Agenturnummer: </t>
    </r>
    <r>
      <rPr>
        <b/>
        <sz val="11"/>
        <color rgb="FFC00000"/>
        <rFont val="Arial"/>
        <family val="2"/>
      </rPr>
      <t>*</t>
    </r>
  </si>
  <si>
    <r>
      <t xml:space="preserve">Vermittler Name: </t>
    </r>
    <r>
      <rPr>
        <b/>
        <sz val="11"/>
        <color rgb="FFC00000"/>
        <rFont val="Arial"/>
        <family val="2"/>
      </rPr>
      <t>*</t>
    </r>
  </si>
  <si>
    <r>
      <rPr>
        <sz val="9"/>
        <color rgb="FFC00000"/>
        <rFont val="Arial"/>
        <family val="2"/>
      </rPr>
      <t>*</t>
    </r>
    <r>
      <rPr>
        <sz val="9"/>
        <color theme="1"/>
        <rFont val="Arial"/>
        <family val="2"/>
      </rPr>
      <t xml:space="preserve"> = Pflichtangaben</t>
    </r>
  </si>
  <si>
    <t>Zum Öffnen der pdf-Dateien muss der Adobe Acrobat Reader installiert sein</t>
  </si>
  <si>
    <t>Version für Windows</t>
  </si>
  <si>
    <t>inkl. Versicherungssteuer</t>
  </si>
  <si>
    <t>Immobilien-Rechtsschutz für Jungärzte / Jungärztinnen</t>
  </si>
  <si>
    <t>• bei einem längstens ein Jahr dauernden Auslandsaufenthalt,</t>
  </si>
  <si>
    <t>2.000.000 Euro</t>
  </si>
  <si>
    <t>• bei einem längstens zwei Jahre dauernden Auslandsaufenthalt</t>
  </si>
  <si>
    <t>a) die Anschaffung und die Installation und der Betrieb einer Photovoltaikanlage auf dem von Ihnen bewohnten Ein- oder Zweifamilienhaus</t>
  </si>
  <si>
    <t>b) die Anschaffung und die Installation einer Photovoltaikanlage bis zu fünfzehn Kilowatt-Peak (kWp) auf Ihrer selbst genutzten und in Ihrem Eigentum befindlichen Gewerbeeinheit, wenn sich die Anlage in Ihrem Eigentum befindet</t>
  </si>
  <si>
    <t>• Fahrer und Insasse von Fahrzeugen</t>
  </si>
  <si>
    <t>• die im Zusatz-Rechtsschutz versicherten weiteren Inhaber für alle selbst bewohnten Einheiten im Inland</t>
  </si>
  <si>
    <t>Apotheke</t>
  </si>
  <si>
    <t>Heilberufe</t>
  </si>
  <si>
    <t>x</t>
  </si>
  <si>
    <t>Die Höchstleistung für alle im Kalenderjahr eingetretenen Rechtsschutzfälle sowie für zeitlich und ursächlich zusammenhängende Rechtsschutzfälle beträgt 1.000.000 EUR.</t>
  </si>
  <si>
    <t>Es besteht weltweiter Versicherungsschutz.</t>
  </si>
  <si>
    <t>Für Erste-Hilfe-Leistungen des Arztes gilt der Versicherungsschutz weltweit.</t>
  </si>
  <si>
    <t>Den Versicherungsschutz im Immobilienbereich genießen weiterhin</t>
  </si>
  <si>
    <t>• Benötigen Sie eine Muster-Einwilligungserklärung Ihres Patienten zur Erbringung der Leistungen durch die LEGIAL AG? Diese hält die LEGIAL AG unter www.legial.de zum Download für Sie bereit.</t>
  </si>
  <si>
    <t>Der Vertrag verlängert sich nach Ablauf der Vertragsdauer stillschweigend von Jahr zu Jahr, wenn dem anderen Vertragspartner nicht 3 Monate vor dem jeweiligen Ablauf des Versicherungsjahres eine Kündigung zugegangen ist.</t>
  </si>
  <si>
    <t>Immobilien Rechtsschutz für weitere selbst bewohnte Wohneinheit(en)</t>
  </si>
  <si>
    <t>Immobilien Rechtsschutz für weitere selbst bewohnte Wohneinheit(en) (Jungärzte)</t>
  </si>
  <si>
    <t>Darüber hinaus genießen die benannten weiteren Inhaber sowie deren mitversicherte Personen Verkehrs-Rechtsschutz für alle auf sie zugelassenen Land-, Wasser- und Luftfahrzeuge (Luft- und Wasserfahrzeuge ohne Vertrags-Rechtsschutz).</t>
  </si>
  <si>
    <t xml:space="preserve">• Versicherungsschutz genießen die im Privatbereich mitversicherten Personen für die Ausübung eigener selbstständiger Tätigkeiten. Voraussetzung ist aber, dass der jährliche Gesamtumsatz von 22.000 Euro nicht überschritten wird. Darüber hinaus darf für diese Tätigkeiten kein Mitarbeiter beschäftigt sein. Diese Umsatzgrenze gilt ggf. zusammengerechnet für alle selbstständigen Tätigkeiten dieser Personen. </t>
  </si>
  <si>
    <t>• Mobiler Anwalt</t>
  </si>
  <si>
    <t>Cyber-Angriff / Mobbing</t>
  </si>
  <si>
    <t>• Durch den allgemeinen Schadensersatz-Rechtsschutz</t>
  </si>
  <si>
    <t>• durch den Vertrags-Rechtsschutz</t>
  </si>
  <si>
    <t>• durch den Straf- und Ordnungswidrigkeiten-Rechtsschutz</t>
  </si>
  <si>
    <t>Spezial-Straf-Rechtsschutz für Ärzte (Vollkonzept)</t>
  </si>
  <si>
    <t>Versicherte Leistungen</t>
  </si>
  <si>
    <t>Der Versicherungsschutz umfasst auch verkehrsrechtliche Straf- und Ordnungswidrigkeitenverfahren.</t>
  </si>
  <si>
    <t>• bei rechtskräftiger Verurteilung durch Strafbefehl,</t>
  </si>
  <si>
    <t>• bei Verurteilung lediglich wegen bedingten Vorsatzes und</t>
  </si>
  <si>
    <t>• für die Kosten der Firmenstellungnahme.</t>
  </si>
  <si>
    <t>Bei Ordnungswidrigkeiten (Bußgeldbescheiden) ist vorsätzliches Handeln immer mitgeschützt.</t>
  </si>
  <si>
    <t>Als Rechtsschutzfall gilt</t>
  </si>
  <si>
    <t>Vor Einleitung eines Ermittlungsverfahrens besteht Versicherungsschutz</t>
  </si>
  <si>
    <t>1. Verfahrenskosten</t>
  </si>
  <si>
    <t>Der Versicherer trägt grundsätzlich die dem Versicherten auferlegten Kosten der versicherten Verfahren.</t>
  </si>
  <si>
    <t>Der Versicherer übernimmt auch die dem Versicherten auferlegten Kosten für</t>
  </si>
  <si>
    <t>• Arrestverfahren nach §§ 111 d ff. StPO;</t>
  </si>
  <si>
    <t>• Privatklageverfahren nach §§ 374 ff. StPO.</t>
  </si>
  <si>
    <t>2. Eigene Rechtsanwaltskosten</t>
  </si>
  <si>
    <t>• die Verteidigung des Versicherten in den versicherten Verfahren;</t>
  </si>
  <si>
    <t>• die Tätigkeit zur Stellung eines Wiederaufnahmeantrages;</t>
  </si>
  <si>
    <t>3. Reisekosten des Rechtsanwaltes</t>
  </si>
  <si>
    <t>4. Eigene Sachverständigenkosten</t>
  </si>
  <si>
    <t>5. Kosten für Öffentlichkeitsarbeit</t>
  </si>
  <si>
    <t>6. Nebenklagekosten</t>
  </si>
  <si>
    <t>7. Reisekosten einer versicherten Person</t>
  </si>
  <si>
    <t>8. Kosten für psychologische Betreuung</t>
  </si>
  <si>
    <t>9. Dolmetscherkosten</t>
  </si>
  <si>
    <t>10. Übersetzungskosten</t>
  </si>
  <si>
    <t>11. Strafkaution</t>
  </si>
  <si>
    <t>12. Kosten aus Arbeitsverhältnissen / öffentlich rechtlichen Dienstverhältnissen</t>
  </si>
  <si>
    <t>Ausgeschlossene Rechtsangelegenheiten</t>
  </si>
  <si>
    <t>• die Erstellung eines verwaltungsrechtlichen Gutachtens, soweit dieses für die Verteidigung in einemeingeleiteten und versicherten Straf- oder Ordnungswidrigkeitenverfahren erforderlich ist;</t>
  </si>
  <si>
    <t>Wir übernehmen die angemessenen Kosten für die Wahrnehmung der rechtlichen Interessen aus Arbeitsoderöffentlich rechtlichen Dienstverhältnissen. Dies gilt für ein Verfahren vor deutschen Arbeitsgerichten.</t>
  </si>
  <si>
    <t>• Straf-Rechtsschutz (dieser besteht beim Vorwurf bestimmter Vorsatzstraftaten auch rückwirkend. Voraussetzung dafür ist,    dass das Ermittlungsverfahren eingestellt wird)</t>
  </si>
  <si>
    <t>• Mediations-Rechtsschutz für die außergerichtliche Streitbeilegung, auch für Streitigkeiten im Zusammenhang mit einer    selbstständigen Tätigkeit ("Wirtschaftsmediation") durch einen vom ERGO Leistungsservice vermittelten Mediator</t>
  </si>
  <si>
    <t>• Schadensersatz-Rechtsschutz (auch für die Durchsetzung von Schadensersatz- und vorbeugenden Unterlassungsansprüchen.    Dies gilt wegen Schädigung der Online-Reputation durch die Verletzung Ihres Allgemeinen Persönlichkeitsrechts,    Identitätsmissbrauchs und des Missbrauchs von Zahlungsmitteln)</t>
  </si>
  <si>
    <t>• Disziplinar- und Standes-Rechtsschutz (für berufsspezifische Bestimmungen einzelner Berufsgruppen, z.B. Beamte,    Ärzte, Apotheker, Notare)</t>
  </si>
  <si>
    <t>• Beratungs-Rechtsschutz im Familien-, Lebenspartnerschafts- und Erbrecht für das erste Beratungsgespräch,    Versicherungsschutz besteht auch bei nichtehelichen Lebensverhältnissen</t>
  </si>
  <si>
    <t>• Mediations-Rechtsschutz für die außergerichtliche Streitbeilegung durch einen vom ERGO Leistungsservice   vermittelten Mediator</t>
  </si>
  <si>
    <t>• Ordnungswidrigkeiten-Rechtsschutz (auch für Halt- und Parkverstöße. Diese müssen in Deutschland begangen worden sein.    Voraussetzung ist auch, dass die deutsche Bußgeldkatalog-Verordnung einen Eintrag in das Verkehrs-Zentralregister vorsieht)</t>
  </si>
  <si>
    <t>Spezial-Straf-Rechtsschutz für Apotheken (Vollkonzept)</t>
  </si>
  <si>
    <t>Spezial-Straf-Rechtsschutz für Unternehmen (Vollkonzept)</t>
  </si>
  <si>
    <t>Versicherte Kosten und Risiken</t>
  </si>
  <si>
    <t>Wir übernehmen für</t>
  </si>
  <si>
    <t>- die ggf. im Privatbereich des Grundrisikos mitversicherten Personen die gesetzliche Vergütung eines vom                                                                                                                                                                                                                                                                Versicherten beauftragten Rechtsanwaltes für</t>
  </si>
  <si>
    <t>Produkt NS</t>
  </si>
  <si>
    <t>Lebensbereiche NS</t>
  </si>
  <si>
    <t>Best</t>
  </si>
  <si>
    <t>Smart</t>
  </si>
  <si>
    <t>ERGO Rechtsschutz Smart Familie - Privat-Beruf-Verkehr</t>
  </si>
  <si>
    <t>ERGO Rechtsschutz Smart Familie - Privat-Beruf-Verkehr-Immobilie</t>
  </si>
  <si>
    <t>ERGO Rechtsschutz Best Familie - Privat-Beruf-Verkehr</t>
  </si>
  <si>
    <t>ERGO Rechtsschutz Best Familie - Privat-Beruf-Verkehr-Immobilien</t>
  </si>
  <si>
    <t>Der Versicherungsschutz besteht für Sie als Versicherungsnehmer</t>
  </si>
  <si>
    <t>• im privaten Bereich</t>
  </si>
  <si>
    <t>Mitversichert sind</t>
  </si>
  <si>
    <t>• Ihre minderjährigen Kinder;</t>
  </si>
  <si>
    <t>• Ihre unverheirateten bzw. nicht in einer eingetragenen Lebenspartnerschaft lebenden, volljährigen Kinder. Dies gilt jedoch längstens, bis sie erstmalig eine auf Dauer angelegte berufliche Tätigkeit mit leistungsbezogenem Entgelt ausüben. Die Mitversicherung endet auch, wenn sie eine auf Dauer angelegte selbstständige Tätigkeit aufnehmen;</t>
  </si>
  <si>
    <t>• Ihre Verwandten (inkl. berufstätiger Kinder) sowie die Ihres Lebenspartners. Mitversichert sind auch die Lebenspartner dieser Verwandten. Voraussetzung ist aber stets, dass diese Personen mit Ihnen in häuslicher Gemeinschaft leben. Sie müssen zudem bei Ihnen mit ihrem Erstwohnsitz gemeldet sein;</t>
  </si>
  <si>
    <t>Der Versicherungsschutz im beruflichen Bereich besteht für</t>
  </si>
  <si>
    <t>Sie als Versicherungsnehmer und</t>
  </si>
  <si>
    <t>für die Ausübung nichtselbstständiger Tätigkeiten.</t>
  </si>
  <si>
    <t>a) für die Ausübung nichtselbstständiger Tätigkeiten,</t>
  </si>
  <si>
    <t>b) für die Ausübung selbstständiger Tätigkeiten bis zu einem jährlichen Gesamtumsatz von zusammen 22.000 Euro, wenn kein Mitarbeiter beschäftigt ist (kein Rechtsschutz besteht dabei im Vertrags- und Sachenrecht).</t>
  </si>
  <si>
    <t>• Eigentümer und Halter aller auf diesen Personenkreis zugelassenen Motorfahrzeuge zu Lande sowie Anhänger;</t>
  </si>
  <si>
    <t>• Eigentümer und Halter aller auf diesen Personenkreis zugelassenen Motorfahrzeuge zu Lande sowie Anhänger und von Motorfahrzeugen zu Wasser und in der Luft;</t>
  </si>
  <si>
    <t>• Mieter eines zum vorübergehenden Gebrauch gemieteten Selbstfahrervermietfahrzeuges zu Lande sowie Anhängers;</t>
  </si>
  <si>
    <t>• Fahrer fremder Fahrzeuge (diese gehören weder Ihnen noch einer mitversicherten Person nicht und sind auch nicht auf diesen Personenkreis zugelassen),</t>
  </si>
  <si>
    <t>• Fußgänger,</t>
  </si>
  <si>
    <t>• Radfahrer und</t>
  </si>
  <si>
    <t>• Fahrgast</t>
  </si>
  <si>
    <t>Leerzeile</t>
  </si>
  <si>
    <t>Wohnen</t>
  </si>
  <si>
    <t>Versicherungsschutz besteht auch als:</t>
  </si>
  <si>
    <t>Der Versicherungsschutz im Immobilienbereich besteht für Sie als Versicherungsnehmer und die im Privatbereich mitversicherten Personen als:</t>
  </si>
  <si>
    <t>• für den Betrieb, die Anschaffung und die Installation einer Photovoltaikanlage auf dem von Ihnen bewohnten   Ein- oder Zweifamilienhaus</t>
  </si>
  <si>
    <t>- Ihr nichtehelicher bzw. nichteingetragener Lebenspartner. Voraussetzung ist, dass er mit Ihnen in häuslicher Gemeinschaft lebt.   Er muss dort mit Erstwohnsitz gemeldet oder im Versicherungsschein benannt sein;</t>
  </si>
  <si>
    <t>• Eigentümer (ohne Vermietung und Verpachtung), Mieter, Pächter und Nutzungsberechtigter für die im   Antrag / Versicherungsschein bezeichnete selbst bewohnte Einheit.</t>
  </si>
  <si>
    <t>• Eigentümer (ohne Vermietung und Verpachtung), Mieter, Pächter und Nutzungsberechtigter aller im Inland   sowie im europäischen Ausland gelegenen selbst bewohnten Einheiten.</t>
  </si>
  <si>
    <t>• Rechtsschutz im Vertrags- und Sachenrecht (auch für Verträge, die Sie über das Internet abschließen)</t>
  </si>
  <si>
    <t>• Straf-Rechtschutz</t>
  </si>
  <si>
    <t>• Straf-Rechtschutz (dieser besteht beim Vorwurf bestimmter Vorsatzstraftaten auch rückwirkend. Voraussetzung dafür ist, dass das Ermittlungsverfahren eingestellt wird)</t>
  </si>
  <si>
    <t>• Mediations-Rechtsschutz für die außergerichtliche Streitbeilegung durch einen vom ERGO Leistungsservice vermittelten Mediator</t>
  </si>
  <si>
    <t>Als Betroffener einer Cyber-Attacke oder Cyber-Mobbing sind Sie wie folgt geschützt:</t>
  </si>
  <si>
    <t>• durch den allgemeinen Schadensersatz-Rechtsschutz,</t>
  </si>
  <si>
    <t>• durch den Vertrags-Rechtsschutz,</t>
  </si>
  <si>
    <t>Best-Leistungen (Privat)</t>
  </si>
  <si>
    <t>• Im Geltungsbereich unbegrenzte Versicherungssumme und Strafkaution (weltweit bei zweijährigem Aufenthalt Versicherungssumme 300.000 Euro, Strafkaution 200.000 Euro)</t>
  </si>
  <si>
    <t>• Steuer-Rechtsschutz auch außergerichtlich</t>
  </si>
  <si>
    <t>• Sozial-Rechtsschutz bereits für das Widerspruchsverfahren</t>
  </si>
  <si>
    <t>• Verwaltungs-Rechtsschutz im privaten Bereich auch außergerichtlich und im gesamten Geltungsbereich</t>
  </si>
  <si>
    <t>• Rechtsschutz im Vertrags- und Sachenrecht</t>
  </si>
  <si>
    <t>für Kapitalanlagegeschäfte bis zu einem Anlagebetrag von EUR 50.000 Euro.</t>
  </si>
  <si>
    <t>Rechtsschutz besteht auch für die Interessenwahrnehmung aus einem von Ihnen abgeschlossenen Bestattungsvorsorgevertrag. Dies gilt auch im Zusammenhang mit der Aufhebung Ihres Haushaltes. Dieser Versicherungsschutz besteht für Ihren Erben.</t>
  </si>
  <si>
    <t>• Beratungs-Rechtsschutz im Familien-, Lebenspartnerschafts- und Erbrecht erweitert: auch für weitergehende Tätigkeit des Rechtsanwalts über das erste Beratungsgespräch hinaus bis 1.000 Euro insgesamt</t>
  </si>
  <si>
    <t>• Rechtsschutz für Urheberrechte im Internet – private Nutzung</t>
  </si>
  <si>
    <t>Versicherungsschutz besteht auch für eine anwaltliche Tätigkeit, die über das erste Beratungsgespräch hinausgeht. Wir übernehmen hierfür Kosten bis zu 10.000 Euro.</t>
  </si>
  <si>
    <t>• Bei Strafverfolgung im Ausland: Dolmetscherkosten</t>
  </si>
  <si>
    <t>• Bei Strafverfolgung im Inland: Reisekosten des Rechtsanwalts</t>
  </si>
  <si>
    <t>• Spezial-Straf-Rechtsschutz auch für Vorsatzstraftaten (z.B. Diebstahl oder Betrug), die Ihnen vorgeworfen werden. Voraussetzung ist aber, dass keine Verurteilung erfolgt. Darüber hinaus müssen Sie als Versicherungsnehmer selbst betroffen sein oder der Rechtsschutzgewährung zustimmen. Es besteht aber kein Rechtsschutz beim Vorwurf eines Verbrechens. Erfolgt hingegen die Verurteilung wegen vorsätzlicher Tatbegehung, müssen Sie uns die erbrachten Leistungen erstatten. Versicherungsschutz besteht auch im Zusammenhang mit einer privaten ehrenamtlichen Tätigkeit und in unmittelbarem Zusammenhang mit der Nutzung elektronischer Daten/Medien (z.B. im Internet, in einem Intranet, in digitalen Kurznachrichten- oder Messengerdiensten).</t>
  </si>
  <si>
    <t>Rechts- und Serviceleistungen im Rechtsschutz Best (Privat)</t>
  </si>
  <si>
    <t>• Beratungs-Rechtsschutz für Vorsorgeverfügungen (Vorsorgevollmacht, Betreuungs-, Patienten- und Sorgerechtsverfügung) durch einen vom ERGO Leistungsservice vermittelten Rechtsanwalt. Diese Leistung können Sie oder eine mitversicherte Person einmal je Kalenderjahr in Anspruch nehmen. Wir übernehmen zusätzlich die Kosten der Registrierung im Zentralen Vorsorgeregister (ZVR)</t>
  </si>
  <si>
    <t>• Beratungs-Rechtsschutz zur Errichtung eines Testaments / Regelung zum digitalen Nachlasses durch einen vom ERGO Leistungsservice vermittelten Rechtsanwalt. Diese Leistung können Sie oder eine mitversicherte Person jeweils einmal während der Vertragsdauer in Anspruch nehmen. Dies gilt entsprechend auch für die Errichtung eines digitalen Nachlasses mit Hilfe eines vom ERGO Leistungsservice vermittelten Dienstleisters.</t>
  </si>
  <si>
    <t>• Beratungs-Rechtsschutz zur Errichtung einer Bestattungsverfügung durch einen vom ERGO Leistungsservice vermittelten Rechtsanawalt. Diese Leistung können Sie oder eine mitversicherte Person einmal während der Dauer des Vertrages in Anspruch nehmen.</t>
  </si>
  <si>
    <t>• Identitätsklau/Identitätsmissbrauch (Phishing): Unterstützung durch ein vom ERGO Leistungsservice vermitteltes Dienstleistungsunternehmen bei der Löschung von nicht autorisierter Veröffentlichung Ihrer Daten. Dies gilt aber nur bei der privaten Nutzung des Internets. Zusätzlich bieten wir die Möglichkeit der Recherche zur allgemeinen Feststellung der Verwendung Ihrer Daten im Internet. Diese Leistung können Sie oder eine mitversicherte Person einmal je Vertragsdauer in Anspruch nehmen. Wir leisten bis zu maximal 100 Euro.</t>
  </si>
  <si>
    <t>• Dokumenten-Check Der Dokumenten-Check besteht im privaten Bereich. Er beinhaltet die Überprüfung durch einen vom ERGO Leistungsservice vermittelten Rechtsanwalt. Dieser überprüft, ob der Inhalt eines Vertragsentwurfes mit geltendem Recht vereinbar ist. Diese Leistung können Sie oder eine mitversicherte Person in Anspruch nehmen. Sie beinhaltet die einmalige rechtliche Prüfung einmal im Kalenderjahr.</t>
  </si>
  <si>
    <t>• Erweiterte Telefonberatung zu allen Lebensbereichen  (durch einen vom ERGO Leistungsservice vermittelten Rechtsanwalt). Sie erstreckt sich uneingeschränkt auf alle in diesem Tarif versicherbaren Lebensbereiche und versicherbaren Leistungen.</t>
  </si>
  <si>
    <t>• Reise-Dokumenten-Service</t>
  </si>
  <si>
    <t>Dokumenten-Depot: Wir bewahren auf Wunsch Kopien Ihrer wichtigen Dokumente sicher auf</t>
  </si>
  <si>
    <t>Service bei Verlust von Dokumenten im Ausland: Bei Verlust von Dokumenten während einer Auslandsreise nennen wir Ihnen bei Bedarf Botschaften und Konsulate und übernehmen die Kosten für die Ersatzbeschaffung.</t>
  </si>
  <si>
    <t>• Arbeits-Rechtsschutz Sofern Sie Beamter sind, besteht Versicherungsschutz auch für dienst- und versorgungsrechtliche Ansprüche.</t>
  </si>
  <si>
    <t>• Disziplinar- und Standes-Rechtsschutz (für berufsspezifische Bestimmungen einzelner Berufsgruppen, z.B. Beamte, Ärzte, Apotheker, Notare)</t>
  </si>
  <si>
    <t>• Erweiterte Telefonberatung im beruflichen Bereich durch einen vom ERGO Leistungsservice vermittelten Rechtsanwalt</t>
  </si>
  <si>
    <t>Best-Leistungen (Beruf)</t>
  </si>
  <si>
    <t>• Arbeits-Rechtsschutz</t>
  </si>
  <si>
    <t>Rechtsschutz für gerichtliche Streitigkeiten aus Anstellungsverhältnissen gesetzlicher Vertreter juristischer Personen bis zu einem Streitwert in Höhe von EUR 50.000 (liegt der Streitwert höher, übernehmen wir die Kosten anteilig)</t>
  </si>
  <si>
    <t>Bei Aufhebungsvereinbarungen (Vorlage eines Angebotes zur einvernehmlichen Aufhebung des Arbeitsverhältnisses durch den Arbeitgeber) leisten wir bis zu 1.000 Euro je Kalenderjahr für juristische Hilfe durch einen vom ERGO Leistungsservice vermittelten Rechtsanwalt. Dies gilt auch, wenn Sie juristische Hilfe benötigen, weil über das Vermögen des Arbeitgebers ein Insolvenzverfahren eröffnet wurde.</t>
  </si>
  <si>
    <t>Versicherungsschutz besteht auch als Arbeitgeber von hauswirtschaftlichem / pflegerischem Personal</t>
  </si>
  <si>
    <t>• Verwaltungs-Rechtsschutz auch außergerichtlich und im gesamten Geltungsbereich</t>
  </si>
  <si>
    <t>Rechts- und Serviceleistungen im Rechtsschutz Best (Beruf)</t>
  </si>
  <si>
    <t>• Dokumenten-Check: Der Dokumenten-Check besteht im privaten Bereich. Er beinhaltet die Überprüfung durch einen vom ERGO Leistungsservice vermittelten Rechtsanwalt. Dieser überprüft, ob der Inhalt eines Vertragsentwurfes mit geltendem Recht vereinbar ist. Diese Leistung können Sie oder eine mitversicherte Person in Anspruch nehmen. Sie beinhaltet die einmalige rechtliche Prüfung einmal im Kalenderjahr.</t>
  </si>
  <si>
    <t>• Erweiterte Telefonberatung zu allen Lebensbereichen (durch einen vom ERGO Leistungsservice vermittelten Rechtsanwalt). Sie erstreckt sich uneingeschränkt auf alle in diesem Tarif versicherbaren Lebensbereiche und versicherbaren Leistungen.</t>
  </si>
  <si>
    <t>• Rechtsschutz im Vertrags- und Sachenrecht (auch für Verträge, die Sie über das Internet abschließen). Rechtsschutz besteht aber nicht als Fahrer fremder Fahrzeuge, Fahrgast, Fußgänger und Radfahrer</t>
  </si>
  <si>
    <t>• Verkehrs-Sozial-Rechtsschutz vor deutschen Gerichten</t>
  </si>
  <si>
    <t>• Ordnungswidrigkeiten-Rechtsschutz (auch für Halt- und Parkverstöße. Diese müssen in Deutschland begangen worden sein. Voraussetzung ist auch, dass die deutsche Bußgeldkatalog-Verordnung einen Eintrag in das Verkehrs-Zentralregister vorsieht)</t>
  </si>
  <si>
    <t>• Erweiterte Telefonberatung im Verkehrsbereich durch einen vom ERGO Leistungsservice vermittelten Rechtsanwalt</t>
  </si>
  <si>
    <t>Best-Leistungen (Verkehr)</t>
  </si>
  <si>
    <t>• Versicherungsschutz besteht auch für Motorfahrzeuge zu Wasser und in der Luft</t>
  </si>
  <si>
    <t>• Verkehrs-Sozial-Rechtsschutz bereits für das Widerspruchsverfahren</t>
  </si>
  <si>
    <t>Rechts- und Serviceleistungen im Rechtsschutz Best (Verkehr)</t>
  </si>
  <si>
    <t>• Wohnungs- und Grundstücks-Rechtsschutz</t>
  </si>
  <si>
    <t>• Steuer-Rechtsschutz vor deutschen Gerichten; für versicherte selbst bewohnte Einheiten inklusive Erschließungs- und Anliegerabgaben</t>
  </si>
  <si>
    <t>• Erweiterte Telefonberatung im Immobilienbereich durch einen vom ERGO Leistungsservice vermittelten Rechtsanwalt</t>
  </si>
  <si>
    <t>Best-Leistungen (Wohnen)</t>
  </si>
  <si>
    <t>• Wohnungs- und Grundstücks-Rechtsschutz für alle selbstbewohnten Einheiten mit Erschließungs- und Anliegerabgaben auch außergerichtlich</t>
  </si>
  <si>
    <t>• Steuer-Rechtsschutz für alle selbst bewohnten Einheiten auch außergerichtlich (auch vor ausländischen Finanz- und Verwaltungsbehörden sowie -gerichten)</t>
  </si>
  <si>
    <t>• Rechtsschutz für Planfeststellungs-, Enteignungs- und Flurbereinigungsverfahren (staatlicher Eingriff am Eigentum von Grund und Boden, z.B. zwecks Straßenausbau). Wir leisten bis zu einer Höhe von EUR 10.000 je Rechtsschutzfall</t>
  </si>
  <si>
    <t>Rechts- und Serviceleistungen im Rechtsschutz Best (Wohnen)</t>
  </si>
  <si>
    <t>• Bonitätsprüfung Der ERGO Leistungsservice sorgt auf Wunsch für Ihre schriftlichen Bonitätsauskünfte als Miet- oder Pachtinteressent Voraussetzung ist aber, dass Sie den Immobilien-Rechtsschutz abgeschlossen haben.</t>
  </si>
  <si>
    <t>ERGO-Differenzdeckung – Rechtsschutzversicherung</t>
  </si>
  <si>
    <t>Für diesen zusätzlichen Versicherungsschutz erheben wir keinen Beitrag.</t>
  </si>
  <si>
    <t>Unter welchen Voraussetzungen gilt meine Differenzdeckung? Sie schließen bei uns einen ERGO Rechtsschutz Best mit einem vordatierten Beginn ab. Sie unterhalten zum Zeitpunkt der Beantragung bei uns bereits bei einem anderen Versicherer einen Rechtsschutzvertrag als Versicherungsnehmer. Sofern dort der Verkehrs-Rechtsschutz enthalten ist, muss sich dieser auf alle Motorfahrzeuge zu Lande erstrecken.</t>
  </si>
  <si>
    <t>Was leistet meine Differenzdeckung? Die Differenzdeckung gilt für die beantragten Lebensbereiche (Privat, Beruf, Verkehr und/oder Wohnen). Diese müssen aber auch in Ihrem Vorvertrag versichert sein. Für dort nicht versicherte Lebensbereiche besteht keine Differenzdeckung. Beispiel: Sie haben in Ihrem Vorvertrag die Lebensbereiche Privat und Beruf versichert. Bei uns versichern Sie zusätzlich den Lebensbereich Wohnen. Die Differenzdeckung gilt nur für die Lebensbereiche Privat und Beruf.</t>
  </si>
  <si>
    <t>Die Differenzdeckung erstreckt sich ausdrücklich auf die Leistungen, die über die Leistungen Ihres Vorvertrages hinausgehen. Diese sind im Wesentlichen in den Modulen Leistungs-Plus und Service-Plus beschrieben. (Die Standardleistungen fallen bis zum Ende des Vorvertrages noch in den Leistungsumfang des Vorversicherers).</t>
  </si>
  <si>
    <t>Die Differenzdeckung endet mit Beginn Ihres Vertrages bei uns.</t>
  </si>
  <si>
    <t>• Straf-Rechtschutz (dieser besteht beim Vorwurf bestimmter Vorsatzstraftaten auch rückwirkend. Voraussetzung
   dafür ist, dass das Ermittlungsverfahren eingestellt wird)</t>
  </si>
  <si>
    <t>• Beratungs-Rechtsschutz im Familien-, Lebenspartnerschafts- und Erbrecht für das erste Beratungsgespräch eines
   Rechtsanwalts. Versicherungsschutz besteht auch bei nichtehelichen Lebensverhältnissen</t>
  </si>
  <si>
    <t>• Erweiterte Telefonberatung für den privaten Bereich durch einen vom ERGO Leistungsservice
   vermittelten Rechtsanwalt</t>
  </si>
  <si>
    <t>• Beratungs-Rechtsschutz im Urheberrecht für das erste Beratungsgespräch eines Rechtsanwalts. Voraussetzung ist,
   dass Sie bei der privaten Nutzung des Internets das Urheberrecht verletzt haben sollen. Dieser Vorwurf kann
   z.B. in Form einer Abmahnung erfolgen. Diesen Beratungs-Rechtsschutz können entweder Sie oder eine
   mitversicherte Person wegen einer behaupteten Urheberrechtsverletzung je Kalenderjahr in Anspruch nehmen</t>
  </si>
  <si>
    <t>• Mediations-Rechtsschutz für die außergerichtliche Streitbeilegung durch einen vom ERGO Leistungsservice
   vermittelten Mediator</t>
  </si>
  <si>
    <t>• bei einem längstens zwei Jahre dauernden Auslandsaufenthalt,</t>
  </si>
  <si>
    <t>Einzelrisiko Immo</t>
  </si>
  <si>
    <t>Je Rechtsschutzfall</t>
  </si>
  <si>
    <t>Haben Sie mit uns eine Selbstbeteiligung vereinbart, so zahlen Sie diese in jedem Rechtsschutzfall selbst. Dies gilt nicht, wenn der Rechtsschutzfall mit einer Erstberatung erledigt ist.</t>
  </si>
  <si>
    <t>Wenn Sie Ihren Rechtsschutz in den ersten drei Jahren nicht benötigen, reduzieren wir Ihre Selbstbeteiligung für den ersten Schadenfall um die Hälfte. Nach fünf schadenfreien Jahren entfällt die Selbstbeteiligung einmalig sogar komplett.</t>
  </si>
  <si>
    <t>Bei der Berechnung dieses Zeitraums berücksichtigen wir zu Ihren Gunsten auch</t>
  </si>
  <si>
    <t>Für die Anrechnung des leistungsfreien Zeitraums gilt: Bestand Ihr Vorvertrag mindestens drei Jahre, berücksichtigen wir ab Beginn Ihres Vertrages bei uns drei schadenfreie Jahre. Sie dürfen in dieser Zeit aber keine Leistungen in Anspruch genommen haben. Bestand Ihr Vorvertrag mindestens fünf Jahre, berücksichtigen wir ab Beginn des Vertrages bei uns fünf schadenfreie Jahre.</t>
  </si>
  <si>
    <t>Für den Beginn des leistungsfreien Zeitraums beim Vorvertrag ist der Zeitpunkt der Inanspruchnahme der letzten Leistung maßgeblich.</t>
  </si>
  <si>
    <t>Die Leistungsfreiheit beginnt frühestens mit dem Beginn-Datum der Rechtsschutzversicherung beim Vorversicherer bzw. ab Inanspruchnahme der letzten Leistung beim Vorversicherer.</t>
  </si>
  <si>
    <t>• die Schadenfreiheit eines Vorvertrages, den Sie bei uns hatten.</t>
  </si>
  <si>
    <t>Die Schadenfreiheit bleibt bestehen, wenn Sie einen von uns empfohlenen Rechtsanwalt beauftragen. Die Schadenfreiheit bleibt zudem bestehen, wenn ein Fall der erweiterten Telefonberatung oder des Beratungs - Rechtsschutzes für Vorsorgeverfügungen/Testamente vorliegt. Sie bleibt auch bestehen, wenn Sie den Dokumenten-Check oder den Mediations-Rechtsschutz in Anspruch nehmen.</t>
  </si>
  <si>
    <t>Besondere Leistungen</t>
  </si>
  <si>
    <t>Die folgenden Leistungsarten können Sie erst nach Ablauf von 3 Monaten nach Beginn Ihres Vertrages in Anspruch nehmen (Wartezeit).</t>
  </si>
  <si>
    <t>• Rechtsschutz im Vertrags- und Sachenrecht (nicht bei Kauf- oder Leasingvertrag über ein fabrikneues Kraftfahrzeug)</t>
  </si>
  <si>
    <t>• Verwaltungs-Rechtsschutz</t>
  </si>
  <si>
    <t>• Rechtsschutz für Planfeststellungs-, Enteignungs- und Flurbereinigungsverfahren</t>
  </si>
  <si>
    <t>Immobilien-Rechtsschutz für weitere Wohneinheit(en)</t>
  </si>
  <si>
    <t>Es besteht keine Wartezeit, wenn der Rechtsschutzvertrag ohne zeitliche Unterbrechung an den bei einem Vorversicherer (Mitbewerber) beendeten Rechtsschutzvertrag anschließt. Die im Vertrag des Vorversicherers enthaltenen Vertragsarten müssen Sie aber bei uns mitversichern.</t>
  </si>
  <si>
    <t>Eine Wartezeit besteht auch dann nicht, wenn das konkrete Risiko über einen anderen Rechtsschutzvertrag bei der ERGO mindestens 3 Monate versichert war. Sie müssen den Versicherungsschutz aber ohne zeitliche Unterbrechung fortsetzen. (z. B. bei Umstellung eines bereits versicherten Risikos auf neue Versicherungsbedingungen oder bei Vorversicherung der betreffenden Risiken im Vertrag eines Elternteiles).</t>
  </si>
  <si>
    <t>Grundlagen des Vorschlags</t>
  </si>
  <si>
    <t>Grundlage dieses Versicherungsvorschlages sind die heute gültigen</t>
  </si>
  <si>
    <t>Stellen Sie daraufhin einen "Antrag auf Rechtsschutzversicherung", wird dieser erst durch die Bestätigung mit einem "Versicherungsschein" verbindlich.</t>
  </si>
  <si>
    <t>ERGO Rechtsschutz Smart Familie</t>
  </si>
  <si>
    <t>ERGO Rechtsschutz Best Familie</t>
  </si>
  <si>
    <t>Existenz Rechtsschutz als Ergänzung</t>
  </si>
  <si>
    <t>Privat - Beruf - Verkehr</t>
  </si>
  <si>
    <t>Privat - Beruf - Verkehr - Wohnen</t>
  </si>
  <si>
    <t>P-B-V-I</t>
  </si>
  <si>
    <t>P-B-V</t>
  </si>
  <si>
    <t>Komfort HB</t>
  </si>
  <si>
    <t>Nicht gewünscht</t>
  </si>
  <si>
    <t>Weiterer Versicherungsschutz</t>
  </si>
  <si>
    <t>SB NS Best</t>
  </si>
  <si>
    <t>SB NS Smart</t>
  </si>
  <si>
    <t>EX</t>
  </si>
  <si>
    <t>• Sie bzw. den im Antrag/Versicherungsschein genannten Inhaber/Geschäftsführer als Eigentümer, Mieter, Pächter oder Nutzungsberechtigter für alle gewerblich selbst genutzten Objekte. Diese müssen zum versicherten Betrieb gehören und sich im Inland befinden;</t>
  </si>
  <si>
    <t>• Sie bzw. den im Antrag/Versicherungsschein genannten Inhaber/Geschäftsführer und die im Privatbereich mitversicherten Personen als Eigentümer, Mieter, Pächter oder Nutzungsberechtigter für alle selbst bewohnten Einheiten im Inland</t>
  </si>
  <si>
    <t>- Ergänzend zu Ziffer 4.2.4.4 KT 2020 RS HP besteht Rechtsschutz im Vertrags- und Sachenrecht im Zusammenhang mit der im Versicherungsschein bezeichneten Tätigkeit auch für die gerichtliche Abwehr von Ansprüchen Betroffener nach der EU-Datenschutzgrundverordnung (DSGVO) und dem Bundesdatenschutzgesetz (Daten-Rechtsschutz). Die Ansprüche können auf Auskunft, Berichtigung, Sperrung und Löschung gerichtet sein.</t>
  </si>
  <si>
    <t>• Arbeits-Rechtsschutz (Sind Sie Beamter, besteht Versicherungsschutz auch für dienst- und versorgungs- rechtliche Ansprüche).    Auch bei Aufhebungsvereinbarungen leisten wir bis zu 500 EUR je Rechtsschutzfall. (Juristische Hilfe durch einen vom ERGO    Leistungsservice vermittelten Rechtsanwalt bei Vorlage eines Angebots zur einvernehmlichen Aufhebung des    Arbeitsverhältnisses durch den Arbeitgeber)</t>
  </si>
  <si>
    <t>• die leistungsfreien Jahre aus einem unmittelbar vorangehenden Vorvertrag bei einem anderen Versicherer    außerhalb der ERGO.</t>
  </si>
  <si>
    <t>WI</t>
  </si>
  <si>
    <t>Existenz Rechtsschutz (Annex)</t>
  </si>
  <si>
    <t>Existenz Rechtsschutz (Solo)</t>
  </si>
  <si>
    <t>Versicherungsschutz besteht für die im Spezial-Straf-Rechtsschutz versicherten Personen sowie für deren Familienangehörige, soweit diese nach dem vereinbarten Grundrisiko im Privatbereich mitversichert sind.</t>
  </si>
  <si>
    <t>Versicherungsschutz besteht auch als</t>
  </si>
  <si>
    <t>• Fahrer fremder Fahrzeuge (diese gehören weder Ihnen noch einer mitversicherten Person nicht und sind
auch nicht auf diesen Personenkreis zugelassen);</t>
  </si>
  <si>
    <t>• Fußgänger;</t>
  </si>
  <si>
    <t>Spezial-Straf-Rechtsschutz für den privaten Lebensbereich und für die Ausübung nichtselbstständiger und ehrenamtlicher Tätigkeiten</t>
  </si>
  <si>
    <t>In gleicher Weise wie Sie oder der benannte Inhaber oder Geschäftsführer sind die im Antrag benannten weiteren Inhaber versichert.</t>
  </si>
  <si>
    <t>Als Betroffener eine Cyber-Attacke oder von Cyber-Mobbing sind Sie im privaten und beruflich nicht selbstständigen Bereich wie folgt geschützt:</t>
  </si>
  <si>
    <t>- Sie und ggf. Ihren mitversicherten Lebenspartner die angemessene Vergütung (Honorarvereinbarung).Zusätzlich übernehmen wir auch die üblichen Auslagen eines vom Versicherten beauftragten Rechtsanwaltes für</t>
  </si>
  <si>
    <t>• die Verteidigung in Straf- und Ordnungswidrigkeitenverfahren. Einschließlich Strafvollstreckungsverfahren sowie in dienst- und standesrechtlichen Verfahren. Ist eine Straftat nur vorsätzlich begehbar (z. B. Vorwurf des Diebstahls oder Betrugs) besteht Versicherungsschutz nur, wenn keine Verurteilung erfolgt. Und soweit Sie als Versicherungsnehmer selbst betroffen sind oder der Rechtsschutzgewährung zustimmen. Es darf Ihnen oder ggf. mitversicherten Personen aber kein Verbrechen vorgeworfen werden. Erfolgt hingegen die Verurteilung wegen vorsätzlicher Tatbegehung, müssen Sie uns die von uns erbrachten Leistungen erstatten. Versicherungsschutz besteht auch im Zusammenhang mit einer nicht selbstständigen oder ehrenamtlichen Tätigkeit und in unmittelbarem Zusammenhang mit der Nutzung elektronischer Daten/Medien (z.B. im Internet, in einem Intranet, in digitalen Kurznachrichten- oder Messengerdiensten.</t>
  </si>
  <si>
    <t>• den Zeugenbeistand in Straf- und Ordnungswidrigkeitenverfahren, wenn der Versicherte als Zeuge vernommen wird und die Gefahr einer Selbstbelastung annehmen muss;</t>
  </si>
  <si>
    <t>• eine verwaltungsrechtliche Tätigkeit des Rechtsanwaltes, welche dazu dient, die Verteidigung in eingeleiteten und vom Versicherungsschutz umfassten Straf- und Ordnungswidrigkeitenverfahren zu unterstützen;</t>
  </si>
  <si>
    <t>• die Verteidigung in Straf- und Ordnungswidrigkeitenverfahren. Als Rechtsschutzfall gilt die Einleitung eines Ermittlungsverfahrens.</t>
  </si>
  <si>
    <t>Der Versicherungsschutz umfasst Straf- und Ordnungswidrigkeiten-, disziplinar- und standesrechtliche Verfahren (für berufsspezifische Bestimmungen einzelner Berufsgruppen, z.B. Beamte, Ärzte, Apotheker, Notare). Diese müssen im Zusammenhang mit der versicherten Betriebstätigkeit des Versicherungsnehmers stehen. Nach Rechtskraft sind Kosten für Strafvollstreckungsverfahren jeder Art eingeschlossen.</t>
  </si>
  <si>
    <t>Wird dem Versicherten vorgeworfen, eine Vorschrift des Strafrechtes verletzt zu haben, besteht Versicherungsschutz für ausschließlich vorsätzlich begehbare Straftaten nur dann, wenn der Versicherungsnehmer selbst betroffen ist oder der Rechtsschutzgewährung zustimmt.</t>
  </si>
  <si>
    <t>In Strafverfahren besteht generell nur so lange Versicherungsschutz, wie eine rechtskräftige Verurteilung wegen Vorsatzes nicht erfolgt. Im Falle einer solchen Verurteilung ist der Versicherte verpflichtet, dem Versicherer die erbrachten Leistungen zurückzuerstatten. Dies gilt nicht</t>
  </si>
  <si>
    <t>• in Straf- und Ordnungswidrigkeitenverfahren die Einleitung eines Ermittlungsverfahrens gegen den Versicherten. Ein Ermittlungsverfahren gilt als eingeleitet, wenn es bei der zuständigen Behörde als solches verfügt ist;</t>
  </si>
  <si>
    <t>• in disziplinar- und standesrechtlichen Verfahren die Einleitung eines solchen Verfahrens gegen den Versicherten;</t>
  </si>
  <si>
    <t>• für den Zeugenbeistand die mündliche oder schriftliche Aufforderung an den Versicherten zur Zeugenaussage;</t>
  </si>
  <si>
    <t>• bei Durchsuchungs- und Beschlagnahmemaßnahmen sowie bei dinglichen Arresten nach §§ 111 d ff. StPO der Beginn der Durchführung dieser Maßnahmen beim Versicherten bzw. der Erlass des Arrestbeschlusses;</t>
  </si>
  <si>
    <t>• für Wiederaufnahmeverfahren die Einleitung des Ermittlungsverfahrens gegen den Versicherten in dem rechtskräftig abgeschlossenen Verfahren. War das Ermittlungsverfahren in dem rechtskräftig abgeschlossenen Verfahren bereits vor Versicherungsbeginn eingeleitet worden, besteht Versicherungsschutz für das Wiederaufnahmeverfahren und die erneute Hauptverhandlung. Voraussetzung ist aber, dass der Antrag des Versicherten im versicherten Zeitraum gestellt und ihm stattgegeben wurde;</t>
  </si>
  <si>
    <t>• bei Privatklageverfahren die Anrufung der Vergleichsbehörde durch den Privatkläger. In Fällen, in denen ein Sühneversuch nicht erfolgt, gilt als Rechtsschutzfall die Klageerhebung nach § 381 StPO;</t>
  </si>
  <si>
    <t>• in Adhäsionsverfahren die Stellung des Antrags, durch den zivilrechtliche Ansprüche gegen versicherte Personen geltend gemacht werden. Adhäsionsverfahren bedeutet, dass zivilrechtliche Ansprüche (z.B. Schadensersatz oder Schmerzensgeld), die aus einer Straftat entstehen, unmittelbar im Strafprozessgeltend gemacht werden können);</t>
  </si>
  <si>
    <t>• für „aktive Strafverfolgung“ der Zeitpunkt, zu dem der Beschuldigte begonnen hat oder begonnen haben soll, den angezeigten Straftatbestand bzw. die Dienstpflicht zu verletzen. Zum Zeitpunkt der Erstattung der Strafanzeige bzw. der Einlegung der Dienstaufsichtsbeschwerde muss der Versicherungsvertrag noch bestehen;</t>
  </si>
  <si>
    <t>• für Auskunftsverlangen nach dem Wertpapierhandelsgesetz die Aufforderung des Versicherten zur Stellungnahme.</t>
  </si>
  <si>
    <t>Mit dieser Erweiterung des Rechtsschutzes fallen auch bereits vor Abschluss des Rechtsschutzvertrages eingetretene Vorfälle unter den Versicherungsschutz. Dies gilt aber nur, wenn noch kein Verfahren eingeleitet worden ist. Diese Regelung setzt voraus, dass dem Versicherer vor Vertragsbeginn alle bekannten Umstände angezeigt werden, die auf ein möglicherweise anstehendes Verfahren hinweisen (§ 19 VVG).</t>
  </si>
  <si>
    <t>• für die Kosten der notwendigen ersten anwaltlichen Beratung. Dieses muss der Wahrnehmung rechtlicher Interessen zur Vermeidung eines unmittelbar drohenden bzw. der Vorbereitung der Strafverteidigung in einem unmittelbar bevorstehenden Ermittlungsverfahren dienen;</t>
  </si>
  <si>
    <t>• wenn im Laufe eines Strafverfahrens gegen nicht versicherte Personen auch Handlungen und Unterlassungen von versicherten Personen untersucht werden. Voraussetzung ist, dass deshalb Gefahrbesteht, dass auch gegen versicherte Personen ein Ermittlungsverfahren wegen einer vom Versicherungsschutz umfassten Straftat eingeleitet wird.</t>
  </si>
  <si>
    <t>Der Versicherungsschutz erstreckt sich auch auf strafrechtliche Ermittlungsverfahren, die vor Vertragsbeginn eingeleitet worden sind. Das gilt aber nur, wenn diese Ermittlungsverfahren dem Versicherten bei Vertragsabschluss nicht bekannt waren.</t>
  </si>
  <si>
    <t>Richtet sich ein versichertes Verfahren gegen mehrere Versicherte, handelt es sich um denselben und nicht jeweils um einen neuen Rechtsschutzfall. Das gilt auch, wenn in demselben Verfahren mehrere Versicherte zur Zeugenaussage aufgefordert werden.</t>
  </si>
  <si>
    <t>Der Spezial-Straf-Rechtsschutz bezieht sich auf Tätigkeiten und Unterlassungen, die sich im Zusammenhang mit dem nachfolgenden beschriebenen Unternehmenscharakter ergeben:</t>
  </si>
  <si>
    <t>Für Risiken, die für den Versicherungsnehmer nach Abschluss der Versicherung neu entstehen, besteht ebenfalls Versicherungsschutz. Dafür muss uns aber die Veränderung innerhalb von drei Monaten nach der nächsten Hauptfälligkeit angezeigt werden. Gegebenenfalls ist eine Beitragsneufestsetzung erforderlich. Erfolgt die Anzeige nicht, entfällt der Versicherungsschutz für diese neuen Risiken rückwirkend wieder.</t>
  </si>
  <si>
    <t>Tochterunternehmen, die neu gegründet oder vom Versicherungsnehmer neu erworben werden, sind ab dem Zeitpunkt der Rechtswirksamkeit des Erwerbs bzw. der Neugründung im Umfang der bereits versicherten Gesellschaft mitversichert (Vorsorgeversicherung). Weicht die Tätigkeit des Tochterunternehmens von der im Versicherungsschein bezeichneten Tätigkeit des Versicherungsnehmers ab, besteht Versicherungsschutz, sofern die Tätigkeit des Tochterunternehmens nach unserem Tarif versicherbar ist. Sie müssen uns die Veränderung spätestens drei Monate nach der nächsten Hauptfälligkeit anzeigen. Eine Beitragsanpassung erfolgt mit Wirkung zur nächsten Hauptfälligkeit. Unterlässt der Versicherungsnehmer die rechtzeitige Anzeige, so entfällt insoweit der Versicherungsschutz rückwirkend. Unterbleibt die rechtzeitige Anzeige, so entfällt insoweit der Versicherungsschutz rückwirkend ab Erwerb bzw. Neugründung.</t>
  </si>
  <si>
    <t>Für Rechtsschutzfälle, die ihre Ursache in Ereignissen vor der Übernahme des jeweiligen Unternehmens haben, besteht kein Versicherungsschutz.</t>
  </si>
  <si>
    <t>Im Falle der Veräußerung eines Tochter- oder Beteiligungsunternehmens besteht der Versicherungsschutz für dieses Unternehmen fort. Das gilt aber nur, wenn das Unternehmen innerhalb von sechs Monaten nach der Veräußerung bei uns eine eigene Rechtsschutzversicherung abschließt. Diese muss ab dem Zeitpunkt der Veräußerung beginnen. Voraussetzung für den Versicherungsschutz ist zudem die Zustimmung des Versicherungsnehmers. Unabhängig vom Abschluss einer solchen Anschlussdeckung besteht für die weiterhinüber den Vertrag des Versicherungsnehmers versicherten Personen der Versicherungsschutz für ihre früheren Tätigkeiten im ausgeschiedenen Unternehmen fort. Voraussetzung ist, dass zu dem Zeitpunkt, an dem die vorgeworfene Straftat begangen worden sein soll, Versicherungsschutz bestand.</t>
  </si>
  <si>
    <t>Nach Beendigung des Vertrages besteht Versicherungsschutz auch für Rechtsschutzfälle, die dem Versicherer nach Vertragsende gemeldet werden, sofern der Rechtsschutzfall in den versicherten Zeitraum fällt.</t>
  </si>
  <si>
    <t>Endet der Versicherungsvertrag durch dauerhafte Einstellung der versicherten Tätigkeit, besteht für den Versicherungsnehmer bzw. seinen gesetzlichen Vertreter Versicherungsschutz auch für diejenigen Rechtsschutzfälle, die innerhalb eines Jahres nach Beendigung des Versicherungsvertrages eintreten. Zudem müssen sie im Zusammenhang mit der versicherten Eigenschaft des Versicherungsnehmers stehen.</t>
  </si>
  <si>
    <t>Es gilt eine beitragsfreie Nachhaftungszeit von einem Jahr nach Vertragsbeendigung. Innerhalb der letzten drei Jahre vor Beendigung des Vertrages darf aber kein Rechtsschutzfall eingetreten sein. Darüber hinaus dürfen in dieser Zeit keine Zahlungen erbracht worden sein. Voraussetzung ist, dass die dem Tatvorwurf zugrundeliegende Handlung oder Unterlassung während der Vertragslaufzeit begangen wurde oder begangen worden sein soll. Leistungen aus einem anderen Rechtsschutzvertrag sind vorrangig in Anspruch zu nehmen. Die Nachhaftung entfällt, wenn zum Zeitpunkt der Vertragsbeendigung Prämienrückstände bestehen.</t>
  </si>
  <si>
    <t>Im Fall der Insolvenz oder freiwilligen Liquidation des Versicherungsnehmers besteht Versicherungsschutz auch für Straf- und Ordnungswidrigkeitenverfahren. Diese müssen nach Vertragsbeendigung eingeleitet werden und im Zusammenhang mit der früheren Betriebstätigkeit stehen. Der Versicherungsschutz endet zwei Jahre nach Eröffnung des Insolvenzverfahrens.</t>
  </si>
  <si>
    <t>• ein verwaltungsrechtliches Aussetzungsverfahren, sofern die Durchführung eines versicherten Straf- oder Ordnungswidrigkeitenverfahrens von der Beurteilung einer verwaltungsrechtlichen Vorfrageabhängt und deshalb eine Aussetzung im Ermittlungs-, Haupt- oder Zwischenverfahren nach §§ 154 d,262 StPO oder § 396 AO stattfindet;</t>
  </si>
  <si>
    <t>• Verwaltungs-, Besteuerungs- und sozialrechtliche Verfahren, die dazu dienen, die Verteidigung in versicherten Straf- und Ordnungswidrigkeitenverfahren zu unterstützen oder deren Einleitung zu verhindern;</t>
  </si>
  <si>
    <t>• Verwaltungsverfahren, in denen sich der Versicherungsnehmer gegen eine in der Folge eines versicherten Straf- oder Ordnungswidrigkeitenverfahrens veranlasste Betriebsstilllegung wendet;</t>
  </si>
  <si>
    <t>• Rechtsmittelverfahren vor Verfassungsgerichten, soweit diese der Unterstützung der Verteidigung dienen;</t>
  </si>
  <si>
    <t>• Wiederaufnahmeverfahren nach §§ 359 ff. StPO sowie der sich ggf. daran anschließenden Erneuerung der Hauptverhandlung;</t>
  </si>
  <si>
    <t>In nach Art und Umfang schwierigen Fällen ist es oft erforderlich, Gebührenvereinbarungen einzugehen, die über den gesetzlichen Gebührenrahmen hinausgehen. Deshalb tragen wir abweichend von der gesetzlichen Vergütung gemäß Rechtsanwaltsvergütungsgesetz (RVG) die angemessene Vergütung sowie die üblichen Auslagen eines für den Versicherten tätigen Rechtsanwaltes für</t>
  </si>
  <si>
    <t>• die Beistandsleistung (Zeugenbeistand) bei der Vernehmung einer versicherten Person als Zeuge in einem Straf- oder Ordnungswidrigkeitenverfahren. Das gilt auch vor parlamentarischen Untersuchungsausschüssen, wenn der Zeuge die Gefahr der Selbstbelastung annehmen muss;</t>
  </si>
  <si>
    <t>• die Beistandsleistung für eine dritte Person, die als Zeuge in einem Straf- oder Ordnungswidrigkeitenverfahren vernommen wird. Vorausgesetzt, dass das Verfahren gegen eine versicherte Person eingeleitet ist und dabei die Gefahr einer Selbstbelastung oder einer Belastung einer versicherten Person anzunehmen ist (erweiterter Zeugenbeistand). Voraussetzung hierfür ist die Zustimmung des Versicherungsnehmers;</t>
  </si>
  <si>
    <t>• eine Tätigkeit in Verwaltungs-, Besteuerungs- und sozialrechtlichen Verfahren, die dazu dient, die Verteidigung in eingeleiteten und versicherten Straf- und Ordnungswidrigkeitenverfahren zu unterstützen oder deren Einleitung zu verhindern;</t>
  </si>
  <si>
    <t>• die Tätigkeit gegenüber Behörden, um die Einleitung eines Verwaltungs-, Besteuerungs- odersozialrechtlichen Verfahrens zu vermeiden, das als unmittelbare Folge eines versicherten Straf- oder Ordnungswidrigkeitenverfahrens droht;</t>
  </si>
  <si>
    <t>• die Tätigkeit in Verwaltungsverfahren, die sich gegen eine in der Folge eines versicherten Straf- oder Ordnungswidrigkeitenverfahrens veranlasste Betriebsstilllegung richtet;</t>
  </si>
  <si>
    <t>• die Tätigkeit in Rechtsmittelverfahren vor Verfassungsgerichten, soweit diese der Unterstützung der Verteidigung dienen;</t>
  </si>
  <si>
    <t>• die Tätigkeit bei Durchsuchungs- und Beschlagnahmemaßnahmen einschließlich der Geltendmachung von Freigabe- und Herausgabeansprüchen sowie bei dinglichen Arresten nach §§ 111 d ff. StPO;</t>
  </si>
  <si>
    <t>• die Wahrnehmung der rechtlichen Interessen des Versicherten in seiner Eigenschaft als Angeklagter in einem Privatklageverfahren nach § 374 ff. StPO;</t>
  </si>
  <si>
    <t>• die Tätigkeit zur Erstattung einer Strafanzeige bzw. Stellung eines Strafantrags oder zur Einlegung einer Dienstaufsichtsbeschwerde im Interesse des Versicherungsnehmers (aktive Strafverfolgung).Versicherungsschutz besteht auch für die Abwehr von Dienstaufsichtsbeschwerden im Interesse des Versicherungsnehmers;</t>
  </si>
  <si>
    <t>• die Tätigkeit zur Abwehr eines gegen versicherte Personen gerichteten zivilrechtlichen Anspruchs, soweit dieser in einem Adhäsionsverfahren nach § 403 StPO vor einem deutschen Gericht geltend gemacht wird und auf einem vom Versicherungsschutz umfassten Straftatbestand beruht;</t>
  </si>
  <si>
    <t>• die Beratung in Zusammenhang mit einem behördlichen Auskunftsverlangen nach dem Wertpapierhandelsgesetz wegen des Verdachts verbotener Insidergeschäfte.</t>
  </si>
  <si>
    <t>Richtet sich das Ermittlungsverfahren gegen zunächst namentlich nicht benannte Personen oder werden Ermittlungen gegen zunächst namentlich benannte Personen als Ermittlungen gegen Unbekannt fortgeführt, besteht Versicherungsschutz für die notwendige strafrechtliche Vertretung des Unternehmens. Damit wird beispielsweise durch eine Firmenstellungnahme die Ausweitung des Ermittlungsverfahrens auf (weitere)Betriebsangehörige vermieden.</t>
  </si>
  <si>
    <t>Wir prüfen die Angemessenheit der zwischen dem Rechtsanwalt und dem Versicherten vereinbarten Vergütung und die anwaltliche Abrechnung (Missbrauchsprüfung). Hierfür gilt § 4 Abs. 3 RVG entsprechend. Haben wir einer Vergütungsvereinbarung in Textform zugestimmt, können wir uns nicht mehr auf deren Unangemessenheit berufen.</t>
  </si>
  <si>
    <t>Nach Abstimmung mit dem Versicherten tragen wir auch die angemessenen Kosten eigener Ermittlungen des Rechtsanwaltes. Diese müssen geeignet sein, seine Tätigkeit zur Verteidigung des Versicherten in Strafverfahren zu unterstützen (z. B. durch Beauftragung einer Detektei oder sogenannter forensischer Dienstleistungen). Diese Recherchekosten übernehmen wir bis zu 100.000 Euro je Rechtsschutzfall.</t>
  </si>
  <si>
    <t>Nach Abstimmung mit dem Versicherten tragen wir auch die Kosten weiterer Rechtsanwälte, soweit deren Beauftragung für die Interessenwahrnehmung des Versicherten sachdienlich ist. Sachdienlichkeit liegt vor, wenn unterschiedliche Rechtsgebiete verschiedene fachliche Qualifikationen von Rechtsanwälten erforderlich machen.</t>
  </si>
  <si>
    <t>Vorgenannte Regelungen gelten entsprechend, wenn anstelle eines Rechtsanwaltes ein Steuerberater oder Rechtslehrer einer deutschen Hochschule beauftragt wird.</t>
  </si>
  <si>
    <t>Versicherungsschutz besteht auch für die notwendigen und angemessenen Kosten eines Rechtsanwaltes, der ausschließlich die Koordination der Verteidiger der Beschuldigten übernimmt. Dies gilt - unabhängig davon, ob der einzelne Beschuldigte mitversichert ist. Versicherungsschutz besteht für die angemessenen Kosten</t>
  </si>
  <si>
    <t>Versicherungsschutz besteht für die angemessenen Kosten für die Beobachtung anderer Prozesse. Dieses muss in unmittelbarem Zusammenhang mit dem versicherten Strafverfahren stehen. Zudem muss die Beobachtung für die Strafverteidigung im versicherten Strafverfahren erforderlich sein. Wir übernehmen Prozessbeobachtungskosten bis zu 5.000 Euro je Rechtsschutzfall.</t>
  </si>
  <si>
    <t>Kosten für die Geltendmachung von Ansprüchen nach dem Strafverfolgungsentschädigungsgesetz für ein versichertes Strafverfahren. Dieses gilt während des versicherten Zeitraumes oder in der Nachhaftungszeit.</t>
  </si>
  <si>
    <t>Kosten für die Erstellung einer Bescheinigung nach § 270 der Insolvenzordnung durch einen Rechtsanwalt, Steuerberater oder Wirtschaftsprüfer. Wir übernehmen die Kosten innerhalb des Schutzschirmverfahrens bis zu einmalig 5.000 Euro.</t>
  </si>
  <si>
    <t>Wir tragen auch die Kosten für notwendige Reisen des für den Versicherten tätigen Rechtsanwaltes an den Ort des zuständigen Gerichtes oder den Sitz der Ermittlungsbehörde. Die Reisekosten werden bis zur Höher der für Geschäftsreisen von deutschen Rechtsanwälten geltenden Sätze übernommen.</t>
  </si>
  <si>
    <t>In vielen Fällen sind Sachverständige nicht bereit, zu den gesetzlichen Gebühren gemäß dem Gesetz über die Entschädigung von Zeugen und Sachverständigen (ZSEG) Parteigutachten zu erstellen. Deshalb tragen wir die angemessenen Kosten der vom Versicherten in Auftrag gegebenen Sachverständigengutachten, die für seine Verteidigung in Straf- und Ordnungswidrigkeitenverfahren erforderlich sind.</t>
  </si>
  <si>
    <t>wir tragen die angemessenen Kosten für die Tätigkeit eines Rechtsanwaltes oder Public Relations Unternehmens. Voraussetzung ist, dass dies notwendig ist, um einer Rufschädigung des Versichertenentgegenzuwirken, weil dieser in der Folge von gegen ihn eingeleiteten Ermittlungen zum Gegenstand von Berichterstattungen in Presse, Rundfunk, Fernsehen oder sonstigen Medien wird. Kosten werden je Rechtsschutzfall maximal in Höhe von zehn Prozent der Versicherungssumme übernommen.</t>
  </si>
  <si>
    <t>Wir tragen auch die einem Nebenkläger in einem Ermittlungs- oder Strafverfahren gegen den Versichertenentstandenen Kosten, soweit der Versicherte diese freiwillig übernimmt, um zu erreichen, dass das Verfahren eingestellt wird, obwohl ein hinreichender Tatverdacht fortbesteht. Die Rechtsanwaltskosten desgegnerischen Nebenklägers tragen wir bis zur Höhe der gesetzlichen Vergütung nach RVG</t>
  </si>
  <si>
    <t>Wir tragen die Kosten für Reisen des Versicherten an den Ort des Gerichtes bzw. der Behörde, wenn sein Erscheinen gerichtlich bzw. behördlich angeordnet ist. Die Reisekosten werden bis zur Höhe der für Geschäftsreisen von deutschen Rechtsanwälten geltenden Sätze übernommen.</t>
  </si>
  <si>
    <t>Wir tragen die angemessenen Kosten des Versicherten in Strafverfahren für die Betreuung durch einen Psychologen. Hierfür übernehmen wir bis zu 2.500 Euro je Rechtsschutzfall.</t>
  </si>
  <si>
    <t>Ist für die Verteidigung des Versicherten ein Dolmetscher erforderlich, helfen wir bei der Auswahl und Beauftragung und tragen die dabei anfallenden Kosten.</t>
  </si>
  <si>
    <t>Wir sorgen für die Übersetzung schriftlicher Unterlagen, soweit diese für die Verteidigung des Versicherten oder den Zeugenbeistand notwendig sind und tragen die dabei anfallenden Kosten.</t>
  </si>
  <si>
    <t>Für eine Strafkaution als zinsloses Darlehen beträgt die Höchstleistung 200.000 Euro je Rechtsschutzfall. Übersteigt die Kautionssumme diese vereinbarte Summe, übernehmen wir marktübliche Finanzierungskosten für den nicht zu übernehmenden Anteil an der Kaution. Dies sind z.B. Zinsen, Bürgschafts- und Bereitstellungskosten.</t>
  </si>
  <si>
    <t>Voraussetzung ist auch, dass die Tätigkeit geeignet ist, die Verteidigung in einem versicherten Strafverfahren zu unterstützen.</t>
  </si>
  <si>
    <t>• Wir tragen nicht die Kosten in Straf- oder Ordnungswidrigkeitenverfahren beim Vorwurf einer Verletzung einer Vorschrift in unmittelbarem Zusammenhang mit Preis- und Ausschreibungsabsprachen, soweit diese100.000 Euro je Rechtsschutzfall übersteigen.</t>
  </si>
  <si>
    <t>• Versicherungsschutz besteht nicht für Verfahren, wenn diese direkt anwendbaren Wirtschafts-, Handels- oder Finanzaktionen bzw. Embargos der Bundesrepublik Deutschland oder der Europäischen Unionentgegen stehen. Das gilt gleichermaßen auch für die Vereinigten Staaten von Amerika, es sei denn diese entsprechen nicht europäischem oder deutschem Recht.</t>
  </si>
  <si>
    <t>Im Spezial-Straf-Rechtsschutz ist keine Wartezeit zu berücksichtigen.</t>
  </si>
  <si>
    <t>• Ihre Eltern sowie die Ihres Lebenspartners. Voraussetzung ist aber stets, dass diese mit Ihnen in häuslicher Gemeinschaft leben. Sie müssen zudem bei Ihnen mit ihrem Erstwohnsitz gemeldet sein.</t>
  </si>
  <si>
    <t>Versicherungsschutz im Verkehrsbereich besteht für Sie als Versicherungsnehmer und die im Privatbereich mitversicherten Personen als:</t>
  </si>
  <si>
    <t>• Schadensersatz-Rechtsschutz (auch für die Durchsetzung von Schadensersatz- und vorbeugenden
   Unterlassungsansprüchen. Dies gilt wegen Schädigung der Online-Reputation durch die Verletzung Ihres
   allgemeinen Persönlichkeitsrechts, Identitätsmissbrauchs und des Missbrauchs von Zahlungsmitteln)</t>
  </si>
  <si>
    <t>Versicherungsschutz besteht für die Beistandsleistung eines Rechtsanwaltes bei der Erstattung einer Strafanzeige (Aktiver Straf-Rechtsschutz). Diese muss im Zusammenhang mit der Nutzung elektronischer Daten stehen. Das gilt z.B. im Internet, in einem Intranet oder in Kurznachrichten- bzw. Messengerdiensten. Voraussetzung ist aber, dass Sie oder eine mitversicherte Person als Opfer einer Straftat betroffen sind.</t>
  </si>
  <si>
    <t>Darüber hinaus bezieht sich die Differenzdeckung auch auf die mitversicherten Personen. Umfasst Ihr neuer Vertrag bei uns Personen, die im Vorvertrag nicht mitversichert waren, werden Kosten für einen versicherten Rechtsschutzfall auch für diese Personen übernommen.</t>
  </si>
  <si>
    <t>Zusatz Imo</t>
  </si>
  <si>
    <t>Zusatz Immo</t>
  </si>
  <si>
    <t>Ko</t>
  </si>
  <si>
    <t>Im Existenz Rechtsschutz ist keine Wartezeit zu berücksichtigen.</t>
  </si>
  <si>
    <t>• die Sonderbedingungen für den Spezial-Straf-Rechtsschutz (SSR 2020)</t>
  </si>
  <si>
    <t>• die Sonderbedingungen für den Existenz-Rechtsschutz (ERB 2020)</t>
  </si>
  <si>
    <t>• für Sie als Inhaber der Praxis (Versicherungsnehmer)</t>
  </si>
  <si>
    <t>• für Sie als Inhaber der Apotheke (Versicherungsnehmer)</t>
  </si>
  <si>
    <t>• Sie als Versicherungsnehmer oder der vom Versicherungsnehmer benannte Inhaber bzw. Geschäftsführer der Praxis</t>
  </si>
  <si>
    <t>In Straf- oder Ordnungswidrigkeiten beträgt die Höchstleistung 100.000 Euro je Rechtsschutzfall, wenn es darum geht, eine Vorschrift in unmittelbarem Zusammenhang mit Preis- und Ausschreibungsabsprachen verletzt zu haben.</t>
  </si>
  <si>
    <t>Weltweiter Versicherungsschutz besteht bei einem längstens zwei Jahre dauernden Auslandsaufenthalt jeweils bis zu einem Höchstbetrag von 100.000 Euro.</t>
  </si>
  <si>
    <t>Beitrag ohne Jungärzterabatt</t>
  </si>
  <si>
    <t>• Sie als Versicherungsnehmer oder der vom Versicherungsnehmer benannte Inhaber bzw. Geschäftsführer der Apotheke</t>
  </si>
  <si>
    <t>- Ergänzend zu Ziffer 4.2.4.4 KT 2020 RS HP besteht Rechtsschutz im Vertrags-  u. Sachenrecht im Zusammenhang mit der im Versicherungsschein bezeichneten Tätigkeit für die gerichtliche Wahrnehmung der rechtlichen Interessen auch aus Versicherungsverträgen sowie für schuldrechtliche Verträge im Zusammenhang mit einer nichtärztlichen gewerblichen Tätigkeit (ärztliche Produktabgabe). Die ärztliche Produktabgabe muss notwendiger Bestandteil der ärztlichen Therapie sein und die Produktabgabe muss eine untergeordnete gewerbliche Bedeutung haben, d.h. sie muss unterhalb der jährlichen Freigrenze von 20.000 Euro liegen.</t>
  </si>
  <si>
    <t>- Ergänzend zu Ziffer 4.2.4. KT 2020 RS HP umfasst der Rechtsschutz im Vertrags- und Sachenrecht auch die außergerichtliche Interessenwahrnehmung aus schuldrechtlichen Verträgen wegen der nicht berufsspezifischen Einrichtung und Erhaltung von Betriebsräumlichkeiten (z.B. Renovierung der Praxisräume).</t>
  </si>
  <si>
    <t>- Ergänzend zu Ziffer 4.2.7 KT 2020 RS HP besteht Verwaltungs-Rechtsschutz im beruflichen Bereich auch bereits vor Verwaltungsbehörden.</t>
  </si>
  <si>
    <t>gilt nicht für den Existenz RS</t>
  </si>
  <si>
    <t>• Bedingungen für die Rechtsschutzversicherung - Klartextbedingungen (KT 2020 RS HP)</t>
  </si>
  <si>
    <t xml:space="preserve">Immobilien-Rechtsschutz gem. Ziffer 2.1 ERGO KT 2020 RS SP </t>
  </si>
  <si>
    <t>D -</t>
  </si>
  <si>
    <t>Vorschlag- / Angebotsfehler:</t>
  </si>
  <si>
    <t>OK</t>
  </si>
  <si>
    <t>• Bedingungen für die Rechtsschutzversicherung - Klartextbedingungen (KT 2020 RS N)</t>
  </si>
  <si>
    <t>Beitrag alt</t>
  </si>
  <si>
    <t>BAK</t>
  </si>
  <si>
    <t>Beitrag neu</t>
  </si>
  <si>
    <t>Drucker:</t>
  </si>
  <si>
    <t>Aktiver Drucker</t>
  </si>
  <si>
    <t>PDF Drucker</t>
  </si>
  <si>
    <t>Lexmark MX522adhe auf Ne03:</t>
  </si>
  <si>
    <t/>
  </si>
  <si>
    <t>Tarif netto</t>
  </si>
  <si>
    <t>BAK Euro</t>
  </si>
  <si>
    <t>BAK PRZ</t>
  </si>
  <si>
    <t>Gültig bis: 31.12.2025</t>
  </si>
  <si>
    <t>Nicht relevant</t>
  </si>
  <si>
    <t>Produktlinie</t>
  </si>
  <si>
    <t>Lebensbereiche</t>
  </si>
  <si>
    <t>Weitere selbst bewohnte Wohneinheiten:</t>
  </si>
  <si>
    <t>Bitte Anzahl auswählen</t>
  </si>
  <si>
    <t>Art der Praxis:</t>
  </si>
  <si>
    <t>Fachrichtung:</t>
  </si>
  <si>
    <t>RAP Rechner Version:   24.1.0 (KT 2020 RS (Stand 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</si>
</sst>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_-* #,##0_-;\-* #,##0_-;_-* &quot;-&quot;??_-;_-@_-"/>
    <numFmt numFmtId="167" formatCode="#,##0.00\ &quot;Euro&quot;"/>
  </numFmts>
  <fonts count="30" x14ac:knownFonts="1">
    <font>
      <sz val="11"/>
      <color theme="1"/>
      <name val="Arial"/>
      <family val="2"/>
    </font>
    <font>
      <sz val="11"/>
      <color theme="1"/>
      <name val="Arial"/>
      <family val="2"/>
    </font>
    <font>
      <sz val="12"/>
      <color theme="1"/>
      <name val="Arial"/>
      <family val="2"/>
    </font>
    <font>
      <b/>
      <sz val="10"/>
      <color theme="1"/>
      <name val="Arial"/>
      <family val="2"/>
    </font>
    <font>
      <sz val="10"/>
      <color theme="1"/>
      <name val="Arial"/>
      <family val="2"/>
    </font>
    <font>
      <b/>
      <sz val="10"/>
      <color theme="1"/>
      <name val="Calibri"/>
      <family val="2"/>
      <scheme val="minor"/>
    </font>
    <font>
      <sz val="10"/>
      <color theme="1"/>
      <name val="Calibri"/>
      <family val="2"/>
      <scheme val="minor"/>
    </font>
    <font>
      <sz val="10"/>
      <name val="Calibri"/>
      <family val="2"/>
      <scheme val="minor"/>
    </font>
    <font>
      <b/>
      <sz val="11"/>
      <color theme="1"/>
      <name val="Arial"/>
      <family val="2"/>
    </font>
    <font>
      <sz val="8"/>
      <color theme="1"/>
      <name val="Arial"/>
      <family val="2"/>
    </font>
    <font>
      <b/>
      <sz val="20"/>
      <color rgb="FFC00000"/>
      <name val="Arial"/>
      <family val="2"/>
    </font>
    <font>
      <b/>
      <u/>
      <sz val="11"/>
      <color theme="1"/>
      <name val="Arial"/>
      <family val="2"/>
    </font>
    <font>
      <sz val="9"/>
      <color theme="1"/>
      <name val="Arial"/>
      <family val="2"/>
    </font>
    <font>
      <b/>
      <sz val="18"/>
      <color rgb="FFC00000"/>
      <name val="Arial"/>
      <family val="2"/>
    </font>
    <font>
      <b/>
      <sz val="12"/>
      <color rgb="FFC00000"/>
      <name val="Arial"/>
      <family val="2"/>
    </font>
    <font>
      <b/>
      <sz val="9"/>
      <color theme="1"/>
      <name val="Arial"/>
      <family val="2"/>
    </font>
    <font>
      <b/>
      <sz val="11"/>
      <color rgb="FFC00000"/>
      <name val="Arial"/>
      <family val="2"/>
    </font>
    <font>
      <sz val="9"/>
      <color rgb="FFC00000"/>
      <name val="Arial"/>
      <family val="2"/>
    </font>
    <font>
      <b/>
      <i/>
      <sz val="16"/>
      <color rgb="FFC00000"/>
      <name val="Arial"/>
      <family val="2"/>
    </font>
    <font>
      <sz val="11"/>
      <name val="Arial"/>
      <family val="2"/>
    </font>
    <font>
      <b/>
      <i/>
      <sz val="18"/>
      <name val="Arial"/>
      <family val="2"/>
    </font>
    <font>
      <b/>
      <sz val="10"/>
      <name val="Calibri"/>
      <family val="2"/>
      <scheme val="minor"/>
    </font>
    <font>
      <sz val="11"/>
      <color theme="1"/>
      <name val="Calibri"/>
      <family val="2"/>
      <scheme val="minor"/>
    </font>
    <font>
      <sz val="11"/>
      <color rgb="FF9C6500"/>
      <name val="Arial"/>
      <family val="2"/>
    </font>
    <font>
      <b/>
      <i/>
      <sz val="11"/>
      <color rgb="FFC00000"/>
      <name val="Arial"/>
      <family val="2"/>
    </font>
    <font>
      <b/>
      <i/>
      <sz val="12"/>
      <color rgb="FFC00000"/>
      <name val="Arial"/>
      <family val="2"/>
    </font>
    <font>
      <sz val="11"/>
      <color theme="0"/>
      <name val="Arial"/>
      <family val="2"/>
    </font>
    <font>
      <b/>
      <i/>
      <sz val="18"/>
      <color rgb="FFC00000"/>
      <name val="Arial"/>
      <family val="2"/>
    </font>
    <font>
      <sz val="11"/>
      <color rgb="FF006100"/>
      <name val="Arial"/>
      <family val="2"/>
    </font>
    <font>
      <b/>
      <sz val="12"/>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EB9C"/>
      </patternFill>
    </fill>
    <fill>
      <patternFill patternType="solid">
        <fgColor theme="5"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C6EFCE"/>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indexed="64"/>
      </top>
      <bottom style="double">
        <color indexed="64"/>
      </bottom>
      <diagonal/>
    </border>
    <border>
      <left/>
      <right style="thin">
        <color theme="0"/>
      </right>
      <top style="thin">
        <color indexed="64"/>
      </top>
      <bottom style="double">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indexed="64"/>
      </left>
      <right/>
      <top/>
      <bottom/>
      <diagonal/>
    </border>
  </borders>
  <cellStyleXfs count="7">
    <xf numFmtId="0" fontId="0" fillId="0" borderId="0"/>
    <xf numFmtId="165"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xf numFmtId="0" fontId="23" fillId="5" borderId="0" applyNumberFormat="0" applyBorder="0" applyAlignment="0" applyProtection="0"/>
    <xf numFmtId="0" fontId="28" fillId="9" borderId="0" applyNumberFormat="0" applyBorder="0" applyAlignment="0" applyProtection="0"/>
  </cellStyleXfs>
  <cellXfs count="216">
    <xf numFmtId="0" fontId="0" fillId="0" borderId="0" xfId="0"/>
    <xf numFmtId="165" fontId="0" fillId="0" borderId="0" xfId="1" applyFont="1"/>
    <xf numFmtId="0" fontId="3" fillId="2" borderId="0" xfId="2" applyFont="1" applyFill="1" applyAlignment="1">
      <alignment vertical="top"/>
    </xf>
    <xf numFmtId="0" fontId="4" fillId="0" borderId="0" xfId="2" applyFont="1" applyAlignment="1">
      <alignment horizontal="left" vertical="top"/>
    </xf>
    <xf numFmtId="0" fontId="4" fillId="0" borderId="0" xfId="2" applyNumberFormat="1" applyFont="1" applyAlignment="1">
      <alignment horizontal="right" vertical="top"/>
    </xf>
    <xf numFmtId="0" fontId="4" fillId="0" borderId="0" xfId="2" applyNumberFormat="1" applyFont="1" applyAlignment="1">
      <alignment horizontal="left" vertical="top" indent="1"/>
    </xf>
    <xf numFmtId="0" fontId="4" fillId="0" borderId="0" xfId="2" quotePrefix="1" applyNumberFormat="1" applyFont="1" applyAlignment="1">
      <alignment horizontal="left" vertical="top"/>
    </xf>
    <xf numFmtId="0" fontId="3" fillId="0" borderId="0" xfId="2" applyNumberFormat="1" applyFont="1" applyAlignment="1">
      <alignment horizontal="left" vertical="top"/>
    </xf>
    <xf numFmtId="0" fontId="4" fillId="0" borderId="0" xfId="2" applyNumberFormat="1" applyFont="1" applyAlignment="1">
      <alignment horizontal="left" vertical="top"/>
    </xf>
    <xf numFmtId="0" fontId="3" fillId="0" borderId="0" xfId="2" applyNumberFormat="1" applyFont="1" applyAlignment="1">
      <alignment horizontal="left" vertical="top" indent="1"/>
    </xf>
    <xf numFmtId="0" fontId="4" fillId="0" borderId="0" xfId="2" applyNumberFormat="1" applyFont="1" applyAlignment="1">
      <alignment vertical="top"/>
    </xf>
    <xf numFmtId="0" fontId="4" fillId="0" borderId="0" xfId="2" applyFont="1" applyAlignment="1">
      <alignment horizontal="right" vertical="top" indent="1"/>
    </xf>
    <xf numFmtId="0" fontId="5" fillId="2" borderId="0" xfId="2" applyFont="1" applyFill="1" applyBorder="1" applyAlignment="1">
      <alignment horizontal="justify" vertical="center"/>
    </xf>
    <xf numFmtId="0" fontId="6" fillId="0" borderId="0" xfId="2" applyFont="1" applyAlignment="1">
      <alignment horizontal="justify" vertical="top"/>
    </xf>
    <xf numFmtId="0" fontId="6" fillId="0" borderId="0" xfId="2" applyFont="1" applyFill="1" applyBorder="1" applyAlignment="1">
      <alignment horizontal="justify" vertical="center" wrapText="1"/>
    </xf>
    <xf numFmtId="0" fontId="5" fillId="0" borderId="0" xfId="2" applyFont="1" applyFill="1" applyBorder="1" applyAlignment="1">
      <alignment horizontal="left" vertical="center" wrapText="1"/>
    </xf>
    <xf numFmtId="0" fontId="6" fillId="0" borderId="0" xfId="2" applyFont="1" applyAlignment="1">
      <alignment horizontal="justify" vertical="center"/>
    </xf>
    <xf numFmtId="0" fontId="6" fillId="0" borderId="0" xfId="2" applyFont="1" applyFill="1" applyBorder="1" applyAlignment="1">
      <alignment horizontal="left" vertical="center" wrapText="1" indent="1"/>
    </xf>
    <xf numFmtId="0" fontId="6" fillId="0" borderId="0" xfId="2" applyFont="1" applyFill="1" applyBorder="1" applyAlignment="1">
      <alignment horizontal="left" vertical="center" wrapText="1" indent="2"/>
    </xf>
    <xf numFmtId="0" fontId="6" fillId="0" borderId="0" xfId="2" quotePrefix="1" applyFont="1" applyFill="1" applyBorder="1" applyAlignment="1">
      <alignment horizontal="left" vertical="center" wrapText="1" indent="1"/>
    </xf>
    <xf numFmtId="0" fontId="6" fillId="0" borderId="0" xfId="2" quotePrefix="1" applyFont="1" applyFill="1" applyBorder="1" applyAlignment="1">
      <alignment horizontal="left" vertical="center" wrapText="1" indent="2"/>
    </xf>
    <xf numFmtId="0" fontId="6" fillId="0" borderId="0" xfId="2" applyFont="1" applyFill="1" applyBorder="1" applyAlignment="1">
      <alignment horizontal="left" vertical="center" wrapText="1" indent="3"/>
    </xf>
    <xf numFmtId="0" fontId="6" fillId="0" borderId="0" xfId="2" applyFont="1" applyFill="1" applyBorder="1" applyAlignment="1">
      <alignment horizontal="left" vertical="center" wrapText="1"/>
    </xf>
    <xf numFmtId="0" fontId="5" fillId="2" borderId="0" xfId="2" applyFont="1" applyFill="1" applyAlignment="1">
      <alignment horizontal="justify" vertical="center" wrapText="1"/>
    </xf>
    <xf numFmtId="0" fontId="6" fillId="0" borderId="0" xfId="2" applyFont="1" applyAlignment="1">
      <alignment horizontal="justify"/>
    </xf>
    <xf numFmtId="0" fontId="6" fillId="0" borderId="0" xfId="2" applyFont="1" applyFill="1" applyAlignment="1">
      <alignment horizontal="justify" vertical="center" wrapText="1"/>
    </xf>
    <xf numFmtId="0" fontId="5" fillId="0" borderId="0" xfId="2" applyFont="1" applyFill="1" applyAlignment="1">
      <alignment horizontal="justify" vertical="center" wrapText="1"/>
    </xf>
    <xf numFmtId="0" fontId="5" fillId="0" borderId="0" xfId="2" applyFont="1" applyFill="1" applyAlignment="1">
      <alignment horizontal="left" vertical="center" wrapText="1"/>
    </xf>
    <xf numFmtId="0" fontId="6" fillId="0" borderId="0" xfId="2" applyFont="1" applyFill="1" applyAlignment="1">
      <alignment horizontal="left" vertical="center" wrapText="1" indent="2"/>
    </xf>
    <xf numFmtId="0" fontId="6" fillId="0" borderId="0" xfId="2" quotePrefix="1" applyFont="1" applyFill="1" applyAlignment="1">
      <alignment horizontal="left" vertical="center" wrapText="1" indent="2"/>
    </xf>
    <xf numFmtId="0" fontId="5" fillId="0" borderId="0" xfId="2" quotePrefix="1" applyFont="1" applyFill="1" applyAlignment="1">
      <alignment horizontal="left" vertical="center" wrapText="1"/>
    </xf>
    <xf numFmtId="0" fontId="6" fillId="0" borderId="0" xfId="2" applyFont="1" applyFill="1" applyAlignment="1">
      <alignment horizontal="left" vertical="center" wrapText="1" indent="1"/>
    </xf>
    <xf numFmtId="0" fontId="6" fillId="0" borderId="0" xfId="2" quotePrefix="1" applyFont="1" applyFill="1" applyAlignment="1">
      <alignment horizontal="left" vertical="center" wrapText="1"/>
    </xf>
    <xf numFmtId="0" fontId="6" fillId="0" borderId="0" xfId="2" applyFont="1" applyFill="1" applyAlignment="1">
      <alignment horizontal="left" vertical="center" wrapText="1"/>
    </xf>
    <xf numFmtId="0" fontId="6" fillId="0" borderId="0" xfId="2" applyFont="1" applyAlignment="1"/>
    <xf numFmtId="0" fontId="6" fillId="0" borderId="0" xfId="2" applyFont="1" applyFill="1" applyAlignment="1">
      <alignment horizontal="right" indent="2"/>
    </xf>
    <xf numFmtId="0" fontId="6" fillId="0" borderId="0" xfId="2" applyFont="1" applyFill="1" applyAlignment="1">
      <alignment horizontal="right" vertical="center" indent="2"/>
    </xf>
    <xf numFmtId="0" fontId="6" fillId="0" borderId="0" xfId="2" applyFont="1" applyAlignment="1">
      <alignment vertical="center"/>
    </xf>
    <xf numFmtId="0" fontId="6" fillId="0" borderId="0" xfId="2" applyFont="1" applyFill="1" applyAlignment="1">
      <alignment horizontal="right" vertical="center"/>
    </xf>
    <xf numFmtId="0" fontId="6" fillId="0" borderId="0" xfId="2" applyFont="1" applyFill="1" applyAlignment="1">
      <alignment horizontal="right"/>
    </xf>
    <xf numFmtId="0" fontId="6" fillId="0" borderId="0" xfId="2" applyFont="1" applyFill="1" applyAlignment="1">
      <alignment vertical="center" wrapText="1"/>
    </xf>
    <xf numFmtId="0" fontId="6" fillId="0" borderId="0" xfId="2" applyFont="1" applyAlignment="1">
      <alignment horizontal="right" indent="1"/>
    </xf>
    <xf numFmtId="0" fontId="6" fillId="0" borderId="0" xfId="2" applyFont="1"/>
    <xf numFmtId="0" fontId="6" fillId="0" borderId="0" xfId="2" applyFont="1" applyAlignment="1">
      <alignment horizontal="left" indent="1"/>
    </xf>
    <xf numFmtId="0" fontId="5" fillId="0" borderId="0" xfId="2" applyFont="1" applyAlignment="1">
      <alignment horizontal="left" vertical="center" indent="1"/>
    </xf>
    <xf numFmtId="0" fontId="6" fillId="0" borderId="0" xfId="2" applyFont="1" applyAlignment="1">
      <alignment horizontal="left" vertical="center" indent="1"/>
    </xf>
    <xf numFmtId="0" fontId="5" fillId="0" borderId="0" xfId="2" applyFont="1" applyAlignment="1">
      <alignment horizontal="left" vertical="center" wrapText="1" indent="1"/>
    </xf>
    <xf numFmtId="0" fontId="3" fillId="0" borderId="0" xfId="2" quotePrefix="1" applyNumberFormat="1" applyFont="1" applyAlignment="1">
      <alignment horizontal="left" vertical="top"/>
    </xf>
    <xf numFmtId="0" fontId="6" fillId="0" borderId="0" xfId="2" quotePrefix="1" applyFont="1" applyFill="1" applyAlignment="1">
      <alignment horizontal="left" vertical="center" wrapText="1" indent="3"/>
    </xf>
    <xf numFmtId="0" fontId="0" fillId="0" borderId="0" xfId="0" applyAlignment="1">
      <alignment vertical="center"/>
    </xf>
    <xf numFmtId="0" fontId="4" fillId="0" borderId="0" xfId="2" applyNumberFormat="1" applyFont="1" applyAlignment="1">
      <alignment horizontal="left" vertical="top"/>
    </xf>
    <xf numFmtId="166" fontId="0" fillId="0" borderId="0" xfId="1" applyNumberFormat="1" applyFont="1"/>
    <xf numFmtId="0" fontId="6" fillId="0" borderId="0" xfId="2" quotePrefix="1" applyFont="1" applyFill="1" applyBorder="1" applyAlignment="1">
      <alignment horizontal="left" vertical="center" wrapText="1" indent="3"/>
    </xf>
    <xf numFmtId="165" fontId="0" fillId="0" borderId="0" xfId="0" applyNumberFormat="1"/>
    <xf numFmtId="0" fontId="0" fillId="3" borderId="0" xfId="0" applyFill="1" applyBorder="1" applyAlignment="1">
      <alignment vertical="center"/>
    </xf>
    <xf numFmtId="0" fontId="0" fillId="3" borderId="0" xfId="0" applyFill="1" applyBorder="1" applyAlignment="1">
      <alignment horizontal="left" vertical="center" indent="1"/>
    </xf>
    <xf numFmtId="164" fontId="0" fillId="3" borderId="0" xfId="3" applyFont="1" applyFill="1" applyBorder="1" applyAlignment="1">
      <alignment vertical="center"/>
    </xf>
    <xf numFmtId="0" fontId="8" fillId="3" borderId="0" xfId="0" applyFont="1" applyFill="1" applyBorder="1" applyAlignment="1">
      <alignment vertical="center"/>
    </xf>
    <xf numFmtId="164" fontId="8" fillId="3" borderId="0" xfId="0" applyNumberFormat="1" applyFont="1" applyFill="1" applyBorder="1" applyAlignment="1">
      <alignment vertical="center"/>
    </xf>
    <xf numFmtId="0" fontId="0" fillId="3" borderId="2" xfId="0" applyFill="1" applyBorder="1" applyAlignment="1">
      <alignment vertical="center"/>
    </xf>
    <xf numFmtId="0" fontId="0" fillId="3" borderId="0" xfId="0" applyFill="1" applyBorder="1" applyAlignment="1">
      <alignment horizontal="left" vertical="center" indent="2"/>
    </xf>
    <xf numFmtId="0" fontId="8" fillId="3" borderId="0" xfId="0" applyFont="1" applyFill="1" applyBorder="1" applyAlignment="1">
      <alignment horizontal="left" vertical="center" indent="1"/>
    </xf>
    <xf numFmtId="0" fontId="0" fillId="3" borderId="2" xfId="0" applyFill="1" applyBorder="1" applyAlignment="1">
      <alignment horizontal="left" vertical="center" indent="1"/>
    </xf>
    <xf numFmtId="0" fontId="4" fillId="0" borderId="0" xfId="2" applyNumberFormat="1" applyFont="1" applyAlignment="1">
      <alignment horizontal="left" vertical="top"/>
    </xf>
    <xf numFmtId="167" fontId="3" fillId="0" borderId="0" xfId="2" applyNumberFormat="1" applyFont="1" applyAlignment="1">
      <alignment horizontal="right" vertical="top"/>
    </xf>
    <xf numFmtId="0" fontId="4" fillId="0" borderId="0" xfId="2" applyNumberFormat="1" applyFont="1" applyAlignment="1">
      <alignment horizontal="left" vertical="top"/>
    </xf>
    <xf numFmtId="49" fontId="0" fillId="0" borderId="0" xfId="0" applyNumberFormat="1"/>
    <xf numFmtId="0" fontId="4" fillId="0" borderId="0" xfId="2" applyNumberFormat="1" applyFont="1" applyAlignment="1">
      <alignment horizontal="left" vertical="top"/>
    </xf>
    <xf numFmtId="0" fontId="4" fillId="0" borderId="0" xfId="2" applyNumberFormat="1" applyFont="1" applyAlignment="1">
      <alignment horizontal="left" vertical="top"/>
    </xf>
    <xf numFmtId="0" fontId="3" fillId="0" borderId="0" xfId="2" quotePrefix="1" applyNumberFormat="1" applyFont="1" applyAlignment="1">
      <alignment horizontal="left" vertical="center"/>
    </xf>
    <xf numFmtId="0" fontId="4" fillId="0" borderId="0" xfId="2" quotePrefix="1" applyNumberFormat="1" applyFont="1" applyAlignment="1">
      <alignment horizontal="left" vertical="center" indent="1"/>
    </xf>
    <xf numFmtId="9" fontId="4" fillId="0" borderId="0" xfId="4" quotePrefix="1" applyFont="1" applyAlignment="1">
      <alignment horizontal="left" vertical="center" indent="1"/>
    </xf>
    <xf numFmtId="0" fontId="3" fillId="0" borderId="0" xfId="2" applyNumberFormat="1" applyFont="1" applyAlignment="1">
      <alignment horizontal="left" vertical="center"/>
    </xf>
    <xf numFmtId="0" fontId="4" fillId="0" borderId="0" xfId="2" applyNumberFormat="1" applyFont="1" applyAlignment="1">
      <alignment horizontal="left" vertical="center"/>
    </xf>
    <xf numFmtId="0" fontId="3" fillId="0" borderId="0" xfId="2" applyNumberFormat="1" applyFont="1" applyAlignment="1">
      <alignment horizontal="right" vertical="center"/>
    </xf>
    <xf numFmtId="0" fontId="4" fillId="0" borderId="0" xfId="2" applyFont="1" applyAlignment="1">
      <alignment horizontal="left" vertical="center"/>
    </xf>
    <xf numFmtId="0" fontId="4" fillId="0" borderId="0" xfId="2" applyNumberFormat="1" applyFont="1" applyAlignment="1">
      <alignment horizontal="right" vertical="center"/>
    </xf>
    <xf numFmtId="167" fontId="3" fillId="0" borderId="0" xfId="2" applyNumberFormat="1" applyFont="1" applyAlignment="1">
      <alignment horizontal="right" vertical="center"/>
    </xf>
    <xf numFmtId="0" fontId="4" fillId="0" borderId="0" xfId="2" applyFont="1" applyAlignment="1">
      <alignment horizontal="right" vertical="center"/>
    </xf>
    <xf numFmtId="9" fontId="4" fillId="0" borderId="0" xfId="4" applyFont="1" applyAlignment="1">
      <alignment horizontal="left" vertical="center"/>
    </xf>
    <xf numFmtId="9" fontId="3" fillId="0" borderId="0" xfId="4" applyFont="1" applyAlignment="1">
      <alignment horizontal="right" vertical="center"/>
    </xf>
    <xf numFmtId="0" fontId="4" fillId="0" borderId="0" xfId="2" applyNumberFormat="1" applyFont="1" applyAlignment="1">
      <alignment vertical="center"/>
    </xf>
    <xf numFmtId="0" fontId="3" fillId="0" borderId="0" xfId="2" applyNumberFormat="1" applyFont="1" applyAlignment="1">
      <alignment horizontal="left" vertical="center" indent="1"/>
    </xf>
    <xf numFmtId="0" fontId="4" fillId="0" borderId="0" xfId="2" applyNumberFormat="1" applyFont="1" applyAlignment="1">
      <alignment horizontal="left" vertical="center" indent="1"/>
    </xf>
    <xf numFmtId="0" fontId="4" fillId="0" borderId="0" xfId="2" applyNumberFormat="1" applyFont="1" applyAlignment="1">
      <alignment horizontal="left" vertical="top"/>
    </xf>
    <xf numFmtId="0" fontId="4" fillId="0" borderId="0" xfId="2" applyFont="1" applyAlignment="1">
      <alignment horizontal="left" vertical="center" indent="1"/>
    </xf>
    <xf numFmtId="0" fontId="0" fillId="0" borderId="0" xfId="0" applyNumberFormat="1"/>
    <xf numFmtId="0" fontId="0" fillId="0" borderId="0" xfId="0" applyFill="1"/>
    <xf numFmtId="0" fontId="5" fillId="0" borderId="0" xfId="2" applyFont="1" applyFill="1" applyBorder="1" applyAlignment="1">
      <alignment horizontal="left" vertical="center" wrapText="1" indent="1"/>
    </xf>
    <xf numFmtId="0" fontId="5" fillId="0" borderId="0" xfId="2" applyFont="1" applyFill="1" applyAlignment="1">
      <alignment horizontal="left" vertical="center" wrapText="1" indent="1"/>
    </xf>
    <xf numFmtId="0" fontId="0" fillId="0" borderId="3" xfId="0" applyBorder="1" applyAlignment="1">
      <alignment vertical="center"/>
    </xf>
    <xf numFmtId="0" fontId="8" fillId="0" borderId="3" xfId="0" applyFont="1" applyBorder="1" applyAlignment="1">
      <alignment vertical="center"/>
    </xf>
    <xf numFmtId="0" fontId="11" fillId="0" borderId="3" xfId="0" applyFont="1" applyBorder="1" applyAlignment="1">
      <alignment vertical="center"/>
    </xf>
    <xf numFmtId="0" fontId="8" fillId="0" borderId="3" xfId="0" applyFont="1" applyBorder="1" applyAlignment="1">
      <alignment horizontal="left" vertical="center" indent="1"/>
    </xf>
    <xf numFmtId="0" fontId="0" fillId="0" borderId="3" xfId="0" applyBorder="1" applyAlignment="1">
      <alignment horizontal="left" vertical="center" indent="1"/>
    </xf>
    <xf numFmtId="0" fontId="11"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8" fillId="3" borderId="6" xfId="0" applyFont="1" applyFill="1" applyBorder="1" applyAlignment="1">
      <alignment horizontal="left" vertical="center" indent="1"/>
    </xf>
    <xf numFmtId="0" fontId="0" fillId="0" borderId="8" xfId="0"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4" borderId="3" xfId="0" applyFill="1" applyBorder="1" applyAlignment="1">
      <alignment vertical="center"/>
    </xf>
    <xf numFmtId="0" fontId="10" fillId="4" borderId="3" xfId="0" applyFont="1" applyFill="1" applyBorder="1" applyAlignment="1">
      <alignment vertical="top" wrapText="1"/>
    </xf>
    <xf numFmtId="0" fontId="0" fillId="3" borderId="1" xfId="0" applyFill="1" applyBorder="1" applyAlignment="1" applyProtection="1">
      <alignment vertical="center"/>
      <protection locked="0"/>
    </xf>
    <xf numFmtId="49" fontId="0" fillId="3" borderId="1" xfId="0" applyNumberFormat="1" applyFill="1" applyBorder="1" applyAlignment="1" applyProtection="1">
      <alignment vertical="center"/>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14" fontId="0" fillId="3" borderId="1" xfId="0" applyNumberFormat="1" applyFill="1" applyBorder="1" applyAlignment="1" applyProtection="1">
      <alignment horizontal="center" vertical="center"/>
      <protection locked="0"/>
    </xf>
    <xf numFmtId="14" fontId="0" fillId="3" borderId="1" xfId="0" applyNumberFormat="1" applyFill="1" applyBorder="1" applyAlignment="1" applyProtection="1">
      <alignment horizontal="center" vertical="center"/>
    </xf>
    <xf numFmtId="0" fontId="0" fillId="3" borderId="1" xfId="0" applyFill="1" applyBorder="1" applyAlignment="1" applyProtection="1">
      <alignment horizontal="left" vertical="center" indent="1"/>
      <protection locked="0"/>
    </xf>
    <xf numFmtId="0" fontId="12" fillId="0" borderId="3" xfId="0" applyFont="1" applyBorder="1" applyAlignment="1">
      <alignment horizontal="left" vertical="center" indent="2"/>
    </xf>
    <xf numFmtId="0" fontId="14" fillId="3" borderId="0" xfId="0" applyFont="1" applyFill="1" applyBorder="1" applyAlignment="1">
      <alignment vertical="center"/>
    </xf>
    <xf numFmtId="0" fontId="4" fillId="0" borderId="0" xfId="2" applyNumberFormat="1" applyFont="1" applyAlignment="1">
      <alignment horizontal="left" vertical="top"/>
    </xf>
    <xf numFmtId="0" fontId="14" fillId="0" borderId="9" xfId="0" applyFont="1" applyBorder="1" applyAlignment="1">
      <alignment horizontal="left" vertical="center" indent="2"/>
    </xf>
    <xf numFmtId="0" fontId="0" fillId="0" borderId="13" xfId="0" applyBorder="1" applyAlignment="1" applyProtection="1">
      <alignment horizontal="center" vertical="center"/>
    </xf>
    <xf numFmtId="0" fontId="14" fillId="0" borderId="8" xfId="0" applyFont="1" applyBorder="1" applyAlignment="1">
      <alignment horizontal="right" vertical="center" indent="1"/>
    </xf>
    <xf numFmtId="0" fontId="12" fillId="0" borderId="3" xfId="0" applyFont="1" applyBorder="1" applyAlignment="1">
      <alignment horizontal="left" vertical="center" indent="1"/>
    </xf>
    <xf numFmtId="0" fontId="0" fillId="0" borderId="3" xfId="0" applyBorder="1" applyAlignment="1">
      <alignment vertical="center" wrapText="1"/>
    </xf>
    <xf numFmtId="0" fontId="0" fillId="4" borderId="0" xfId="0" applyFill="1" applyAlignment="1">
      <alignment vertical="center"/>
    </xf>
    <xf numFmtId="0" fontId="0" fillId="0" borderId="3" xfId="0" applyFill="1" applyBorder="1" applyAlignment="1">
      <alignment vertical="center"/>
    </xf>
    <xf numFmtId="0" fontId="0" fillId="0" borderId="0" xfId="0" applyFill="1" applyAlignment="1">
      <alignment vertical="center"/>
    </xf>
    <xf numFmtId="0" fontId="15" fillId="4" borderId="3" xfId="0" applyFont="1" applyFill="1" applyBorder="1" applyAlignment="1">
      <alignment horizontal="left" vertical="center" indent="1"/>
    </xf>
    <xf numFmtId="0" fontId="6" fillId="0" borderId="0" xfId="2" applyFont="1" applyAlignment="1">
      <alignment horizontal="center" vertical="center"/>
    </xf>
    <xf numFmtId="0" fontId="6" fillId="0" borderId="0" xfId="2" applyFont="1" applyAlignment="1">
      <alignment horizontal="center"/>
    </xf>
    <xf numFmtId="0" fontId="7" fillId="0" borderId="0" xfId="2" applyFont="1" applyFill="1" applyAlignment="1">
      <alignment horizontal="left" vertical="center" wrapText="1" indent="2"/>
    </xf>
    <xf numFmtId="0" fontId="6" fillId="0" borderId="0" xfId="2" quotePrefix="1" applyFont="1" applyFill="1" applyAlignment="1">
      <alignment horizontal="left" vertical="center" wrapText="1" indent="1"/>
    </xf>
    <xf numFmtId="0" fontId="6" fillId="0" borderId="0" xfId="2" applyFont="1" applyFill="1" applyAlignment="1">
      <alignment horizontal="left" vertical="center" wrapText="1" indent="3"/>
    </xf>
    <xf numFmtId="0" fontId="6" fillId="0" borderId="0" xfId="2" applyFont="1" applyAlignment="1">
      <alignment horizontal="left"/>
    </xf>
    <xf numFmtId="0" fontId="5" fillId="0" borderId="0" xfId="2" applyFont="1" applyFill="1" applyAlignment="1">
      <alignment horizontal="left" vertical="center" wrapText="1" indent="3"/>
    </xf>
    <xf numFmtId="0" fontId="19" fillId="4" borderId="3" xfId="0" applyFont="1" applyFill="1" applyBorder="1" applyAlignment="1">
      <alignment vertical="center"/>
    </xf>
    <xf numFmtId="0" fontId="5" fillId="2" borderId="0" xfId="2" applyFont="1" applyFill="1" applyAlignment="1">
      <alignment horizontal="left" vertical="center"/>
    </xf>
    <xf numFmtId="0" fontId="6" fillId="0" borderId="0" xfId="2" applyFont="1" applyAlignment="1">
      <alignment horizontal="left" vertical="center" wrapText="1" indent="2"/>
    </xf>
    <xf numFmtId="0" fontId="7" fillId="0" borderId="0" xfId="2" applyFont="1" applyAlignment="1">
      <alignment horizontal="left" vertical="center" wrapText="1" indent="2"/>
    </xf>
    <xf numFmtId="0" fontId="5" fillId="0" borderId="0" xfId="2" quotePrefix="1" applyFont="1" applyFill="1" applyBorder="1" applyAlignment="1">
      <alignment horizontal="left" vertical="center" wrapText="1"/>
    </xf>
    <xf numFmtId="0" fontId="6" fillId="0" borderId="0" xfId="2" applyFont="1" applyAlignment="1">
      <alignment horizontal="center" vertical="top"/>
    </xf>
    <xf numFmtId="0" fontId="21" fillId="0" borderId="0"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left" vertical="center" wrapText="1" indent="1"/>
    </xf>
    <xf numFmtId="0" fontId="6" fillId="0" borderId="0" xfId="2" applyFont="1" applyFill="1" applyAlignment="1">
      <alignment horizontal="center" vertical="center"/>
    </xf>
    <xf numFmtId="0" fontId="21" fillId="2" borderId="0" xfId="0" applyFont="1" applyFill="1" applyBorder="1" applyAlignment="1">
      <alignment vertical="center" wrapText="1"/>
    </xf>
    <xf numFmtId="0" fontId="21" fillId="0" borderId="0" xfId="0" applyFont="1" applyBorder="1" applyAlignment="1">
      <alignment vertical="center"/>
    </xf>
    <xf numFmtId="0" fontId="21" fillId="0" borderId="0" xfId="0" applyFont="1" applyFill="1" applyBorder="1" applyAlignment="1">
      <alignment vertical="center" wrapText="1"/>
    </xf>
    <xf numFmtId="0" fontId="5" fillId="0" borderId="0" xfId="2" applyFont="1" applyAlignment="1">
      <alignment horizontal="left" vertical="center"/>
    </xf>
    <xf numFmtId="0" fontId="12" fillId="0" borderId="3" xfId="0" applyFont="1" applyBorder="1" applyAlignment="1">
      <alignment vertical="center"/>
    </xf>
    <xf numFmtId="0" fontId="0" fillId="0" borderId="3" xfId="0" applyBorder="1" applyAlignment="1" applyProtection="1">
      <alignment vertical="center"/>
    </xf>
    <xf numFmtId="0" fontId="3" fillId="2" borderId="0" xfId="2" applyFont="1" applyFill="1" applyAlignment="1">
      <alignment vertical="center"/>
    </xf>
    <xf numFmtId="0" fontId="3" fillId="2" borderId="0" xfId="2" applyNumberFormat="1" applyFont="1" applyFill="1" applyAlignment="1">
      <alignment vertical="center"/>
    </xf>
    <xf numFmtId="0" fontId="19" fillId="0" borderId="3" xfId="0" quotePrefix="1" applyFont="1" applyBorder="1" applyAlignment="1">
      <alignment vertical="center"/>
    </xf>
    <xf numFmtId="0" fontId="19" fillId="0" borderId="3" xfId="0" applyFont="1" applyBorder="1" applyAlignment="1">
      <alignment vertical="center"/>
    </xf>
    <xf numFmtId="0" fontId="14" fillId="0" borderId="9" xfId="0" applyFont="1" applyBorder="1" applyAlignment="1">
      <alignment horizontal="center" vertical="center"/>
    </xf>
    <xf numFmtId="0" fontId="4" fillId="0" borderId="0" xfId="2" applyNumberFormat="1" applyFont="1" applyAlignment="1">
      <alignment horizontal="left" vertical="top"/>
    </xf>
    <xf numFmtId="0" fontId="23" fillId="5" borderId="0" xfId="5" applyAlignment="1">
      <alignment horizontal="center" vertical="top"/>
    </xf>
    <xf numFmtId="0" fontId="23" fillId="0" borderId="0" xfId="5" applyFill="1" applyAlignment="1">
      <alignment horizontal="center" vertical="top"/>
    </xf>
    <xf numFmtId="0" fontId="6" fillId="0" borderId="0" xfId="2" applyFont="1" applyFill="1"/>
    <xf numFmtId="0" fontId="24" fillId="3" borderId="0" xfId="0" applyFont="1" applyFill="1" applyBorder="1" applyAlignment="1">
      <alignment horizontal="left" vertical="center" indent="1"/>
    </xf>
    <xf numFmtId="0" fontId="24" fillId="3" borderId="0" xfId="0" applyFont="1" applyFill="1" applyBorder="1" applyAlignment="1">
      <alignment vertical="center"/>
    </xf>
    <xf numFmtId="164" fontId="24" fillId="3" borderId="0" xfId="3" applyFont="1" applyFill="1" applyBorder="1" applyAlignment="1">
      <alignment vertical="center"/>
    </xf>
    <xf numFmtId="0" fontId="6" fillId="6" borderId="0" xfId="2" applyFont="1" applyFill="1" applyAlignment="1">
      <alignment horizontal="center" vertical="center"/>
    </xf>
    <xf numFmtId="0" fontId="6" fillId="6" borderId="0" xfId="2" applyFont="1" applyFill="1"/>
    <xf numFmtId="0" fontId="0" fillId="7" borderId="0" xfId="0" applyFill="1" applyAlignment="1">
      <alignment vertical="center"/>
    </xf>
    <xf numFmtId="0" fontId="12" fillId="0" borderId="3" xfId="0" applyFont="1" applyBorder="1" applyAlignment="1" applyProtection="1">
      <alignment vertical="center"/>
    </xf>
    <xf numFmtId="167" fontId="4" fillId="3" borderId="0" xfId="2" applyNumberFormat="1" applyFont="1" applyFill="1" applyAlignment="1">
      <alignment horizontal="right" vertical="center"/>
    </xf>
    <xf numFmtId="0" fontId="20" fillId="4" borderId="0" xfId="0" applyFont="1" applyFill="1" applyBorder="1" applyAlignment="1">
      <alignment vertical="center"/>
    </xf>
    <xf numFmtId="0" fontId="20" fillId="4" borderId="16" xfId="0" applyFont="1" applyFill="1" applyBorder="1"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167" fontId="8" fillId="3" borderId="7" xfId="0" applyNumberFormat="1" applyFont="1" applyFill="1" applyBorder="1" applyAlignment="1">
      <alignment vertical="center"/>
    </xf>
    <xf numFmtId="0" fontId="26" fillId="0" borderId="9" xfId="0" applyFont="1" applyBorder="1" applyAlignment="1">
      <alignment horizontal="center" vertical="center"/>
    </xf>
    <xf numFmtId="0" fontId="6" fillId="8" borderId="0" xfId="2" applyFont="1" applyFill="1"/>
    <xf numFmtId="0" fontId="6" fillId="8" borderId="0" xfId="2" applyFont="1" applyFill="1" applyAlignment="1">
      <alignment horizontal="center" vertical="center"/>
    </xf>
    <xf numFmtId="0" fontId="14" fillId="0" borderId="9" xfId="0" quotePrefix="1" applyFont="1" applyBorder="1" applyAlignment="1">
      <alignment horizontal="center" vertical="center"/>
    </xf>
    <xf numFmtId="0" fontId="0" fillId="0" borderId="3" xfId="0" applyBorder="1" applyAlignment="1">
      <alignment horizontal="left" vertical="center" indent="2"/>
    </xf>
    <xf numFmtId="0" fontId="14" fillId="0" borderId="0" xfId="0" applyFont="1" applyAlignment="1">
      <alignment horizontal="center" vertical="center"/>
    </xf>
    <xf numFmtId="0" fontId="18" fillId="4" borderId="14" xfId="0" applyFont="1" applyFill="1" applyBorder="1" applyAlignment="1">
      <alignment vertical="center"/>
    </xf>
    <xf numFmtId="0" fontId="18" fillId="4" borderId="15" xfId="0" applyFont="1" applyFill="1" applyBorder="1" applyAlignment="1">
      <alignment vertical="center"/>
    </xf>
    <xf numFmtId="0" fontId="18" fillId="4" borderId="18" xfId="0" applyFont="1" applyFill="1" applyBorder="1" applyAlignment="1">
      <alignment vertical="center"/>
    </xf>
    <xf numFmtId="0" fontId="27" fillId="4" borderId="16" xfId="0" applyFont="1" applyFill="1" applyBorder="1" applyAlignment="1">
      <alignment vertical="center" wrapText="1"/>
    </xf>
    <xf numFmtId="0" fontId="8" fillId="0" borderId="0" xfId="0" applyFont="1" applyAlignment="1">
      <alignment horizontal="right" vertical="center" indent="1"/>
    </xf>
    <xf numFmtId="0" fontId="6" fillId="8" borderId="0" xfId="2" applyFont="1" applyFill="1" applyAlignment="1">
      <alignment horizontal="center"/>
    </xf>
    <xf numFmtId="0" fontId="6" fillId="6" borderId="0" xfId="2" applyFont="1" applyFill="1" applyAlignment="1">
      <alignment horizontal="center"/>
    </xf>
    <xf numFmtId="0" fontId="28" fillId="9" borderId="0" xfId="6" applyAlignment="1">
      <alignment horizontal="center" vertical="center"/>
    </xf>
    <xf numFmtId="0" fontId="26" fillId="4" borderId="3" xfId="0" applyFont="1" applyFill="1" applyBorder="1" applyAlignment="1">
      <alignment vertical="center"/>
    </xf>
    <xf numFmtId="0" fontId="26" fillId="4" borderId="3" xfId="0" applyFont="1" applyFill="1" applyBorder="1" applyAlignment="1">
      <alignment horizontal="left" vertical="center"/>
    </xf>
    <xf numFmtId="0" fontId="29" fillId="4" borderId="9" xfId="0" applyFont="1" applyFill="1" applyBorder="1" applyAlignment="1">
      <alignment horizontal="left" vertical="center" indent="2"/>
    </xf>
    <xf numFmtId="0" fontId="26" fillId="4" borderId="3" xfId="0" applyFont="1" applyFill="1" applyBorder="1" applyAlignment="1">
      <alignment horizontal="center" vertical="center"/>
    </xf>
    <xf numFmtId="4" fontId="0" fillId="0" borderId="0" xfId="0" applyNumberFormat="1"/>
    <xf numFmtId="4" fontId="0" fillId="10" borderId="0" xfId="0" applyNumberFormat="1" applyFill="1"/>
    <xf numFmtId="2" fontId="0" fillId="0" borderId="0" xfId="0" applyNumberFormat="1"/>
    <xf numFmtId="0" fontId="15" fillId="0" borderId="8" xfId="0" applyFont="1" applyBorder="1" applyAlignment="1">
      <alignment horizontal="left" indent="1"/>
    </xf>
    <xf numFmtId="0" fontId="15" fillId="0" borderId="19" xfId="0" applyFont="1" applyBorder="1" applyAlignment="1">
      <alignment horizontal="left" indent="1"/>
    </xf>
    <xf numFmtId="0" fontId="15" fillId="0" borderId="9" xfId="0" applyFont="1" applyBorder="1" applyAlignment="1">
      <alignment horizontal="left" indent="1"/>
    </xf>
    <xf numFmtId="0" fontId="0" fillId="3" borderId="14" xfId="0" applyFill="1" applyBorder="1" applyAlignment="1">
      <alignment horizontal="center" vertical="center"/>
    </xf>
    <xf numFmtId="0" fontId="0" fillId="3" borderId="10" xfId="0" applyFill="1" applyBorder="1" applyAlignment="1" applyProtection="1">
      <alignment horizontal="left" vertical="center" indent="1"/>
      <protection locked="0"/>
    </xf>
    <xf numFmtId="0" fontId="0" fillId="3" borderId="12" xfId="0" applyFill="1" applyBorder="1" applyAlignment="1" applyProtection="1">
      <alignment horizontal="left" vertical="center" indent="1"/>
      <protection locked="0"/>
    </xf>
    <xf numFmtId="0" fontId="0" fillId="3" borderId="10"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11" fillId="3" borderId="0" xfId="0" applyFont="1" applyFill="1" applyBorder="1" applyAlignment="1">
      <alignment horizontal="left" vertical="center" indent="1"/>
    </xf>
    <xf numFmtId="0" fontId="27" fillId="4" borderId="20"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10" fillId="4" borderId="3" xfId="0" applyFont="1" applyFill="1" applyBorder="1" applyAlignment="1">
      <alignment horizontal="left" vertical="top" wrapText="1"/>
    </xf>
    <xf numFmtId="0" fontId="0" fillId="3" borderId="10" xfId="0" applyFill="1" applyBorder="1" applyAlignment="1" applyProtection="1">
      <alignment horizontal="left" vertical="center"/>
    </xf>
    <xf numFmtId="0" fontId="0" fillId="3" borderId="11" xfId="0" applyFill="1" applyBorder="1" applyAlignment="1" applyProtection="1">
      <alignment horizontal="left" vertical="center"/>
    </xf>
    <xf numFmtId="0" fontId="0" fillId="3" borderId="12" xfId="0" applyFill="1" applyBorder="1" applyAlignment="1" applyProtection="1">
      <alignment horizontal="left" vertical="center"/>
    </xf>
    <xf numFmtId="0" fontId="9" fillId="0" borderId="13" xfId="0" applyFont="1" applyBorder="1" applyAlignment="1">
      <alignment horizontal="left" vertical="top"/>
    </xf>
    <xf numFmtId="0" fontId="9" fillId="0" borderId="4" xfId="0" applyFont="1" applyBorder="1" applyAlignment="1">
      <alignment horizontal="left" vertical="top"/>
    </xf>
    <xf numFmtId="0" fontId="25" fillId="4" borderId="22" xfId="0" applyFont="1" applyFill="1" applyBorder="1" applyAlignment="1">
      <alignment horizontal="left" vertical="center" indent="1"/>
    </xf>
    <xf numFmtId="0" fontId="25" fillId="4" borderId="0" xfId="0" applyFont="1" applyFill="1" applyBorder="1" applyAlignment="1">
      <alignment horizontal="left" vertical="center" indent="1"/>
    </xf>
    <xf numFmtId="0" fontId="25" fillId="4" borderId="16" xfId="0" applyFont="1" applyFill="1" applyBorder="1" applyAlignment="1">
      <alignment horizontal="left" vertical="center" indent="1"/>
    </xf>
    <xf numFmtId="0" fontId="4" fillId="0" borderId="0" xfId="2" applyNumberFormat="1" applyFont="1" applyAlignment="1">
      <alignment horizontal="left" vertical="center" wrapText="1"/>
    </xf>
    <xf numFmtId="0" fontId="4" fillId="0" borderId="0" xfId="2" applyNumberFormat="1" applyFont="1" applyAlignment="1">
      <alignment horizontal="left" vertical="top" wrapText="1"/>
    </xf>
    <xf numFmtId="0" fontId="4" fillId="0" borderId="0" xfId="2" applyNumberFormat="1" applyFont="1" applyAlignment="1">
      <alignment horizontal="left" vertical="top"/>
    </xf>
    <xf numFmtId="0" fontId="5" fillId="2" borderId="0" xfId="2" applyFont="1" applyFill="1" applyAlignment="1">
      <alignment horizontal="left" vertical="center"/>
    </xf>
  </cellXfs>
  <cellStyles count="7">
    <cellStyle name="Gut" xfId="6" builtinId="26"/>
    <cellStyle name="Komma" xfId="1" builtinId="3"/>
    <cellStyle name="Neutral" xfId="5" builtinId="28"/>
    <cellStyle name="Prozent" xfId="4" builtinId="5"/>
    <cellStyle name="Standard" xfId="0" builtinId="0"/>
    <cellStyle name="Standard 2" xfId="2" xr:uid="{00000000-0005-0000-0000-000005000000}"/>
    <cellStyle name="Währung" xfId="3" builtinId="4"/>
  </cellStyles>
  <dxfs count="13">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rationelle-arztpraxis.d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10</xdr:col>
      <xdr:colOff>185854</xdr:colOff>
      <xdr:row>1</xdr:row>
      <xdr:rowOff>57150</xdr:rowOff>
    </xdr:from>
    <xdr:to>
      <xdr:col>11</xdr:col>
      <xdr:colOff>1087575</xdr:colOff>
      <xdr:row>4</xdr:row>
      <xdr:rowOff>81795</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48954" y="238125"/>
          <a:ext cx="1730396" cy="567570"/>
        </a:xfrm>
        <a:prstGeom prst="rect">
          <a:avLst/>
        </a:prstGeom>
      </xdr:spPr>
    </xdr:pic>
    <xdr:clientData/>
  </xdr:twoCellAnchor>
  <xdr:twoCellAnchor editAs="oneCell">
    <xdr:from>
      <xdr:col>8</xdr:col>
      <xdr:colOff>180975</xdr:colOff>
      <xdr:row>1</xdr:row>
      <xdr:rowOff>76200</xdr:rowOff>
    </xdr:from>
    <xdr:to>
      <xdr:col>10</xdr:col>
      <xdr:colOff>10275</xdr:colOff>
      <xdr:row>4</xdr:row>
      <xdr:rowOff>26565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775" y="266700"/>
          <a:ext cx="1620000" cy="493290"/>
        </a:xfrm>
        <a:prstGeom prst="rect">
          <a:avLst/>
        </a:prstGeom>
      </xdr:spPr>
    </xdr:pic>
    <xdr:clientData/>
  </xdr:twoCellAnchor>
  <xdr:twoCellAnchor>
    <xdr:from>
      <xdr:col>6</xdr:col>
      <xdr:colOff>238125</xdr:colOff>
      <xdr:row>49</xdr:row>
      <xdr:rowOff>171450</xdr:rowOff>
    </xdr:from>
    <xdr:to>
      <xdr:col>11</xdr:col>
      <xdr:colOff>638175</xdr:colOff>
      <xdr:row>52</xdr:row>
      <xdr:rowOff>38100</xdr:rowOff>
    </xdr:to>
    <xdr:sp macro="[0]!Angebot_Erstellen" textlink="">
      <xdr:nvSpPr>
        <xdr:cNvPr id="4" name="Abgerundetes Rechteck 3">
          <a:extLst>
            <a:ext uri="{FF2B5EF4-FFF2-40B4-BE49-F238E27FC236}">
              <a16:creationId xmlns:a16="http://schemas.microsoft.com/office/drawing/2014/main" id="{00000000-0008-0000-0000-000004000000}"/>
            </a:ext>
          </a:extLst>
        </xdr:cNvPr>
        <xdr:cNvSpPr/>
      </xdr:nvSpPr>
      <xdr:spPr>
        <a:xfrm>
          <a:off x="5743575" y="8896350"/>
          <a:ext cx="5067300" cy="428625"/>
        </a:xfrm>
        <a:prstGeom prst="roundRect">
          <a:avLst/>
        </a:prstGeom>
        <a:solidFill>
          <a:schemeClr val="bg1">
            <a:lumMod val="85000"/>
          </a:schemeClr>
        </a:solidFill>
        <a:ln w="38100">
          <a:solidFill>
            <a:schemeClr val="bg2">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DE" sz="2000" b="1" i="1">
              <a:solidFill>
                <a:srgbClr val="C00000"/>
              </a:solidFill>
            </a:rPr>
            <a:t>Versicherungsvorschlag erstellen</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641350</xdr:colOff>
          <xdr:row>44</xdr:row>
          <xdr:rowOff>57150</xdr:rowOff>
        </xdr:to>
        <xdr:sp macro="" textlink="">
          <xdr:nvSpPr>
            <xdr:cNvPr id="2050" name="ANTRAG_PDF" hidden="1">
              <a:extLst>
                <a:ext uri="{63B3BB69-23CF-44E3-9099-C40C66FF867C}">
                  <a14:compatExt spid="_x0000_s2050"/>
                </a:ext>
                <a:ext uri="{FF2B5EF4-FFF2-40B4-BE49-F238E27FC236}">
                  <a16:creationId xmlns:a16="http://schemas.microsoft.com/office/drawing/2014/main" id="{00000000-0008-0000-0D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641350</xdr:colOff>
          <xdr:row>44</xdr:row>
          <xdr:rowOff>57150</xdr:rowOff>
        </xdr:to>
        <xdr:sp macro="" textlink="">
          <xdr:nvSpPr>
            <xdr:cNvPr id="3073" name="BEITRITT_PDF" hidden="1">
              <a:extLst>
                <a:ext uri="{63B3BB69-23CF-44E3-9099-C40C66FF867C}">
                  <a14:compatExt spid="_x0000_s3073"/>
                </a:ext>
                <a:ext uri="{FF2B5EF4-FFF2-40B4-BE49-F238E27FC236}">
                  <a16:creationId xmlns:a16="http://schemas.microsoft.com/office/drawing/2014/main" id="{00000000-0008-0000-0E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641350</xdr:colOff>
          <xdr:row>44</xdr:row>
          <xdr:rowOff>57150</xdr:rowOff>
        </xdr:to>
        <xdr:sp macro="" textlink="">
          <xdr:nvSpPr>
            <xdr:cNvPr id="18433" name="KT_PDF" hidden="1">
              <a:extLst>
                <a:ext uri="{63B3BB69-23CF-44E3-9099-C40C66FF867C}">
                  <a14:compatExt spid="_x0000_s18433"/>
                </a:ext>
                <a:ext uri="{FF2B5EF4-FFF2-40B4-BE49-F238E27FC236}">
                  <a16:creationId xmlns:a16="http://schemas.microsoft.com/office/drawing/2014/main" id="{00000000-0008-0000-0F00-000001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641350</xdr:colOff>
          <xdr:row>44</xdr:row>
          <xdr:rowOff>57150</xdr:rowOff>
        </xdr:to>
        <xdr:sp macro="" textlink="">
          <xdr:nvSpPr>
            <xdr:cNvPr id="16385" name="IPID_PDF" hidden="1">
              <a:extLst>
                <a:ext uri="{63B3BB69-23CF-44E3-9099-C40C66FF867C}">
                  <a14:compatExt spid="_x0000_s16385"/>
                </a:ext>
                <a:ext uri="{FF2B5EF4-FFF2-40B4-BE49-F238E27FC236}">
                  <a16:creationId xmlns:a16="http://schemas.microsoft.com/office/drawing/2014/main" id="{00000000-0008-0000-1000-00000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641350</xdr:colOff>
          <xdr:row>44</xdr:row>
          <xdr:rowOff>57150</xdr:rowOff>
        </xdr:to>
        <xdr:sp macro="" textlink="">
          <xdr:nvSpPr>
            <xdr:cNvPr id="17409" name="KI_PDF"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S-WUERKER/01%20-%20Tools/02%20-%20RS-Rechner/04%20-%20Version%20Tarif%202019/RSSD-Rechner/RS-Rechner-RSSD-1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seite"/>
      <sheetName val="Config"/>
      <sheetName val="Benutzerverwaltung"/>
      <sheetName val="Produkttabelle"/>
      <sheetName val="Beiträge"/>
      <sheetName val="Betriebsarten"/>
      <sheetName val="Leistungsarten"/>
      <sheetName val="DRUCKTEST"/>
      <sheetName val="Vorschlag"/>
      <sheetName val="EMMA"/>
      <sheetName val="RSSB_Speicher"/>
      <sheetName val="Vorschlag-Anschreiben"/>
      <sheetName val="Vorschlag-Risiken-Beiträge"/>
      <sheetName val="Vorschlag-Intern"/>
      <sheetName val="Vereinbarungen"/>
      <sheetName val="Klauseln"/>
      <sheetName val="Vorschlag-Personen"/>
      <sheetName val="Vorschlag-Leistungen"/>
      <sheetName val="Vorschlag-VSU-GB"/>
      <sheetName val="Vorschlag-Vereinbarungen"/>
      <sheetName val="Deckungsnote"/>
      <sheetName val="Deckungsnote_Vereinb"/>
      <sheetName val="Beiblatt-GF"/>
      <sheetName val="Deckungsnote-Rechtliches"/>
      <sheetName val="KT_SE"/>
      <sheetName val="KT_HP"/>
      <sheetName val="KT_SP"/>
    </sheetNames>
    <sheetDataSet>
      <sheetData sheetId="0"/>
      <sheetData sheetId="1">
        <row r="39">
          <cell r="E3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5.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image" Target="../media/image5.emf"/><Relationship Id="rId4" Type="http://schemas.openxmlformats.org/officeDocument/2006/relationships/oleObject" Target="../embeddings/oleObject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7.bin"/><Relationship Id="rId5" Type="http://schemas.openxmlformats.org/officeDocument/2006/relationships/image" Target="../media/image6.emf"/><Relationship Id="rId4" Type="http://schemas.openxmlformats.org/officeDocument/2006/relationships/oleObject" Target="../embeddings/oleObject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8.bin"/><Relationship Id="rId5" Type="http://schemas.openxmlformats.org/officeDocument/2006/relationships/image" Target="../media/image7.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tartseite">
    <pageSetUpPr fitToPage="1"/>
  </sheetPr>
  <dimension ref="A1:Q64"/>
  <sheetViews>
    <sheetView tabSelected="1" zoomScaleNormal="100" workbookViewId="0">
      <pane xSplit="13" ySplit="6" topLeftCell="N7" activePane="bottomRight" state="frozen"/>
      <selection pane="topRight" activeCell="N1" sqref="N1"/>
      <selection pane="bottomLeft" activeCell="A7" sqref="A7"/>
      <selection pane="bottomRight" activeCell="E8" sqref="E8:H8"/>
    </sheetView>
  </sheetViews>
  <sheetFormatPr baseColWidth="10" defaultColWidth="0" defaultRowHeight="14" zeroHeight="1" x14ac:dyDescent="0.3"/>
  <cols>
    <col min="1" max="1" width="5.58203125" style="120" customWidth="1"/>
    <col min="2" max="4" width="13.08203125" style="120" customWidth="1"/>
    <col min="5" max="5" width="14.83203125" style="120" customWidth="1"/>
    <col min="6" max="6" width="13.58203125" style="120" customWidth="1"/>
    <col min="7" max="7" width="14.08203125" style="121" customWidth="1"/>
    <col min="8" max="9" width="12.58203125" style="121" customWidth="1"/>
    <col min="10" max="11" width="10.83203125" style="121" customWidth="1"/>
    <col min="12" max="12" width="14.83203125" style="121" customWidth="1"/>
    <col min="13" max="13" width="5.58203125" style="121" customWidth="1"/>
    <col min="14" max="14" width="2.08203125" style="121" hidden="1" customWidth="1"/>
    <col min="15" max="15" width="11" style="121" hidden="1" customWidth="1"/>
    <col min="16" max="16" width="59.83203125" style="121" hidden="1" customWidth="1"/>
    <col min="17" max="17" width="0" style="121" hidden="1" customWidth="1"/>
    <col min="18" max="16384" width="11" style="121" hidden="1"/>
  </cols>
  <sheetData>
    <row r="1" spans="1:17" s="49" customFormat="1" x14ac:dyDescent="0.3">
      <c r="A1" s="102"/>
      <c r="B1" s="102"/>
      <c r="C1" s="102"/>
      <c r="D1" s="102"/>
      <c r="E1" s="102"/>
      <c r="F1" s="102"/>
      <c r="G1" s="102"/>
      <c r="H1" s="102"/>
      <c r="I1" s="102"/>
      <c r="J1" s="102"/>
      <c r="K1" s="102"/>
      <c r="L1" s="102"/>
      <c r="M1" s="102"/>
    </row>
    <row r="2" spans="1:17" s="49" customFormat="1" ht="14.25" customHeight="1" x14ac:dyDescent="0.3">
      <c r="A2" s="102"/>
      <c r="B2" s="203" t="s">
        <v>257</v>
      </c>
      <c r="C2" s="203"/>
      <c r="D2" s="203"/>
      <c r="E2" s="203"/>
      <c r="F2" s="203"/>
      <c r="G2" s="203"/>
      <c r="H2" s="203"/>
      <c r="I2" s="103"/>
      <c r="J2" s="102"/>
      <c r="K2" s="102"/>
      <c r="L2" s="102"/>
      <c r="M2" s="102"/>
      <c r="P2" s="49" t="s">
        <v>619</v>
      </c>
      <c r="Q2" s="160" t="str">
        <f>IF(J8="NS",SUM(Q8:Q42),"")</f>
        <v/>
      </c>
    </row>
    <row r="3" spans="1:17" s="49" customFormat="1" ht="14.25" customHeight="1" x14ac:dyDescent="0.3">
      <c r="A3" s="102"/>
      <c r="B3" s="203"/>
      <c r="C3" s="203"/>
      <c r="D3" s="203"/>
      <c r="E3" s="203"/>
      <c r="F3" s="203"/>
      <c r="G3" s="203"/>
      <c r="H3" s="203"/>
      <c r="I3" s="103"/>
      <c r="J3" s="102"/>
      <c r="K3" s="102"/>
      <c r="L3" s="102"/>
      <c r="M3" s="102"/>
    </row>
    <row r="4" spans="1:17" s="49" customFormat="1" ht="14.25" customHeight="1" x14ac:dyDescent="0.3">
      <c r="A4" s="102"/>
      <c r="B4" s="203"/>
      <c r="C4" s="203"/>
      <c r="D4" s="203"/>
      <c r="E4" s="203"/>
      <c r="F4" s="203"/>
      <c r="G4" s="203"/>
      <c r="H4" s="203"/>
      <c r="I4" s="103"/>
      <c r="J4" s="102"/>
      <c r="K4" s="102"/>
      <c r="L4" s="102"/>
      <c r="M4" s="102"/>
    </row>
    <row r="5" spans="1:17" s="49" customFormat="1" ht="14.25" customHeight="1" x14ac:dyDescent="0.3">
      <c r="A5" s="102"/>
      <c r="B5" s="203"/>
      <c r="C5" s="203"/>
      <c r="D5" s="203"/>
      <c r="E5" s="203"/>
      <c r="F5" s="203"/>
      <c r="G5" s="203"/>
      <c r="H5" s="203"/>
      <c r="I5" s="103"/>
      <c r="J5" s="102"/>
      <c r="K5" s="102"/>
      <c r="L5" s="102"/>
      <c r="M5" s="102"/>
    </row>
    <row r="6" spans="1:17" s="49" customFormat="1" x14ac:dyDescent="0.3">
      <c r="A6" s="102"/>
      <c r="B6" s="117" t="s">
        <v>306</v>
      </c>
      <c r="C6" s="102"/>
      <c r="D6" s="102"/>
      <c r="E6" s="102"/>
      <c r="F6" s="102"/>
      <c r="G6" s="102"/>
      <c r="H6" s="102"/>
      <c r="I6" s="130"/>
      <c r="J6" s="130"/>
      <c r="K6" s="130"/>
      <c r="L6" s="130"/>
      <c r="M6" s="130"/>
    </row>
    <row r="7" spans="1:17" s="49" customFormat="1" x14ac:dyDescent="0.3">
      <c r="A7" s="90"/>
      <c r="B7" s="117"/>
      <c r="C7" s="90"/>
      <c r="D7" s="90"/>
      <c r="E7" s="97"/>
      <c r="F7" s="97"/>
      <c r="G7" s="97"/>
      <c r="H7" s="97"/>
      <c r="I7" s="130"/>
      <c r="J7" s="182" t="s">
        <v>0</v>
      </c>
      <c r="K7" s="182" t="s">
        <v>253</v>
      </c>
      <c r="L7" s="182" t="s">
        <v>268</v>
      </c>
      <c r="M7" s="182" t="s">
        <v>629</v>
      </c>
    </row>
    <row r="8" spans="1:17" s="49" customFormat="1" ht="15.5" x14ac:dyDescent="0.3">
      <c r="A8" s="90"/>
      <c r="B8" s="91" t="s">
        <v>298</v>
      </c>
      <c r="C8" s="91"/>
      <c r="D8" s="99"/>
      <c r="E8" s="195" t="s">
        <v>270</v>
      </c>
      <c r="F8" s="196"/>
      <c r="G8" s="196"/>
      <c r="H8" s="197"/>
      <c r="I8" s="184" t="str">
        <f>IF(OR(E8="Bitte auswählen",E8=""),"!","")</f>
        <v>!</v>
      </c>
      <c r="J8" s="182">
        <f>VLOOKUP(E8,Config!S:T,2,0)</f>
        <v>0</v>
      </c>
      <c r="K8" s="182">
        <f>VLOOKUP(E8,Config!S:U,3,0)</f>
        <v>0</v>
      </c>
      <c r="L8" s="182">
        <f>VLOOKUP(E8,Config!S:V,4,0)</f>
        <v>0</v>
      </c>
      <c r="M8" s="182" t="str">
        <f>IF(E8&lt;&gt;"Bitte auswählen","OK","NOK")</f>
        <v>NOK</v>
      </c>
      <c r="P8" s="49" t="str">
        <f>IF(J8="NS",IF(E8="Angestellte(r) Jungarzt / Jungärztin","Angestellte(r) Arzt / Ärztin",IF(E8="Angestellte(r) Jungarzt / Jungärztin im öffentlichen Dienst","Angestellte(r) Arzt / Ärztin im öffentlichen Dienst","")),"")</f>
        <v/>
      </c>
      <c r="Q8" s="160" t="str">
        <f>IF(J8="NS",SUMIFS(Beiträge!E:E,Beiträge!A:A,P8,Beiträge!J:J,G32,Beiträge!K:K,G33,Beiträge!D:D,E38)*F45,"")</f>
        <v/>
      </c>
    </row>
    <row r="9" spans="1:17" s="49" customFormat="1" x14ac:dyDescent="0.3">
      <c r="A9" s="90"/>
      <c r="B9" s="90"/>
      <c r="C9" s="90"/>
      <c r="D9" s="90"/>
      <c r="E9" s="101"/>
      <c r="F9" s="101"/>
      <c r="G9" s="207"/>
      <c r="H9" s="208"/>
      <c r="I9" s="130"/>
      <c r="J9" s="182"/>
      <c r="K9" s="182"/>
      <c r="L9" s="182"/>
      <c r="M9" s="182"/>
      <c r="P9" s="49" t="str">
        <f>IF(J8="NS",E32,"")</f>
        <v/>
      </c>
    </row>
    <row r="10" spans="1:17" s="49" customFormat="1" ht="15.5" x14ac:dyDescent="0.3">
      <c r="A10" s="90"/>
      <c r="B10" s="91" t="s">
        <v>648</v>
      </c>
      <c r="C10" s="90"/>
      <c r="D10" s="99"/>
      <c r="E10" s="204" t="s">
        <v>270</v>
      </c>
      <c r="F10" s="205"/>
      <c r="G10" s="206"/>
      <c r="H10" s="114" t="str">
        <f>IF(OR(AND(E8&lt;&gt;"Bitte auswählen",E10="Bitte auswählen"),AND(E10="Einzelpraxis",E36&gt;0),AND(J8="SE",E8&lt;&gt;"Apotheken",E10="")),"!","")</f>
        <v/>
      </c>
      <c r="I10" s="130"/>
      <c r="J10" s="182"/>
      <c r="K10" s="182"/>
      <c r="L10" s="182"/>
      <c r="M10" s="182" t="str">
        <f>IF(E10&lt;&gt;"Bitte auswählen","OK","NOK")</f>
        <v>NOK</v>
      </c>
      <c r="P10" s="49" t="str">
        <f>IF(J8="NS",E34,"")</f>
        <v/>
      </c>
    </row>
    <row r="11" spans="1:17" s="49" customFormat="1" x14ac:dyDescent="0.3">
      <c r="A11" s="90"/>
      <c r="B11" s="90"/>
      <c r="C11" s="90"/>
      <c r="D11" s="90"/>
      <c r="E11" s="101"/>
      <c r="F11" s="101"/>
      <c r="G11" s="101"/>
      <c r="H11" s="97"/>
      <c r="I11" s="130"/>
      <c r="J11" s="182"/>
      <c r="K11" s="182"/>
      <c r="L11" s="182"/>
      <c r="M11" s="182"/>
      <c r="P11" s="49" t="str">
        <f>IF(J8="NS",E38,"")</f>
        <v/>
      </c>
    </row>
    <row r="12" spans="1:17" s="49" customFormat="1" ht="15.5" x14ac:dyDescent="0.3">
      <c r="A12" s="90"/>
      <c r="B12" s="91" t="s">
        <v>649</v>
      </c>
      <c r="C12" s="90"/>
      <c r="D12" s="99"/>
      <c r="E12" s="204" t="s">
        <v>270</v>
      </c>
      <c r="F12" s="205"/>
      <c r="G12" s="205"/>
      <c r="H12" s="206"/>
      <c r="I12" s="184" t="str">
        <f>IF(OR(AND(E8&lt;&gt;"Bitte auswählen",E12="Bitte auswählen"),AND(J8="SE",E8&lt;&gt;"Apotheken",E10="")),"!","")</f>
        <v/>
      </c>
      <c r="J12" s="183" t="s">
        <v>252</v>
      </c>
      <c r="K12" s="182" t="str">
        <f>IF(J8="SE",IF(E12&lt;&gt;"",VLOOKUP(E12,Config!B:C,2,0),VLOOKUP(E8,Config!B:C,2,0)),"")</f>
        <v/>
      </c>
      <c r="L12" s="185" t="str">
        <f>IF(E12&lt;&gt;"Bitte auswählen","OK","NOK")</f>
        <v>NOK</v>
      </c>
      <c r="M12" s="182" t="str">
        <f>IF(E12&lt;&gt;"Bitte auswählen","OK","NOK")</f>
        <v>NOK</v>
      </c>
    </row>
    <row r="13" spans="1:17" s="49" customFormat="1" x14ac:dyDescent="0.3">
      <c r="A13" s="90"/>
      <c r="B13" s="90"/>
      <c r="C13" s="90"/>
      <c r="D13" s="90"/>
      <c r="E13" s="96"/>
      <c r="F13" s="96"/>
      <c r="G13" s="96"/>
      <c r="H13" s="96"/>
      <c r="I13" s="130"/>
      <c r="J13" s="182" t="s">
        <v>628</v>
      </c>
      <c r="K13" s="182"/>
      <c r="L13" s="185" t="str">
        <f>IF(OR(D20="!",D24="!",F26="!",D28="!",D53="!",D55="!",F23="!",F32="!",F34="!",F36="!",F42="!",F47="!",I8="!",H10="!",I12="!"),"NOK","OK")</f>
        <v>NOK</v>
      </c>
      <c r="M13" s="182" t="str">
        <f>IF(OR(F23="!",F32="!",F34="!",F36="!",F42="!",F47="!",I8="!",H10="!",I12="!"),"NOK","OK")</f>
        <v>NOK</v>
      </c>
      <c r="P13" s="49" t="str">
        <f>IF(J8="NS",IF(E42&gt;0,"Immobilien Rechtsschutz für "&amp;E42&amp; " weitere selbst genutzte Wohneinheit(en)",""),"")</f>
        <v/>
      </c>
      <c r="Q13" s="160" t="str">
        <f>IF(J8="NS",IF(E42&gt;0,SUMIFS(Beiträge!E:E,Beiträge!A:A,"Immobilien Rechtsschutz für weitere selbst bewohnte Wohneinheit(en)",Beiträge!D:D,E38)*E42*F45,""),"")</f>
        <v/>
      </c>
    </row>
    <row r="14" spans="1:17" s="49" customFormat="1" ht="15" customHeight="1" x14ac:dyDescent="0.3">
      <c r="A14" s="90"/>
      <c r="B14" s="92" t="s">
        <v>115</v>
      </c>
      <c r="C14" s="90"/>
      <c r="D14" s="90"/>
      <c r="E14" s="90"/>
      <c r="F14" s="90"/>
      <c r="G14" s="90"/>
      <c r="H14" s="90"/>
      <c r="I14" s="199"/>
      <c r="J14" s="200"/>
      <c r="K14" s="200"/>
      <c r="L14" s="200"/>
      <c r="M14" s="182" t="str">
        <f>IF(OR(F49="!",F51="!",F53="!",G55="!"),"NOK","OK")</f>
        <v>NOK</v>
      </c>
    </row>
    <row r="15" spans="1:17" s="49" customFormat="1" ht="14.25" customHeight="1" x14ac:dyDescent="0.3">
      <c r="A15" s="90"/>
      <c r="B15" s="117"/>
      <c r="C15" s="90"/>
      <c r="D15" s="90"/>
      <c r="E15" s="97"/>
      <c r="F15" s="90"/>
      <c r="G15" s="90"/>
      <c r="H15" s="90"/>
      <c r="I15" s="201"/>
      <c r="J15" s="202"/>
      <c r="K15" s="202"/>
      <c r="L15" s="202"/>
      <c r="M15" s="177"/>
    </row>
    <row r="16" spans="1:17" s="49" customFormat="1" ht="15" customHeight="1" x14ac:dyDescent="0.3">
      <c r="A16" s="90"/>
      <c r="B16" s="93" t="s">
        <v>110</v>
      </c>
      <c r="C16" s="90"/>
      <c r="D16" s="99"/>
      <c r="E16" s="104"/>
      <c r="F16" s="100"/>
      <c r="G16" s="90"/>
      <c r="H16" s="90"/>
      <c r="I16" s="201"/>
      <c r="J16" s="202"/>
      <c r="K16" s="202"/>
      <c r="L16" s="202"/>
      <c r="M16" s="177"/>
    </row>
    <row r="17" spans="1:13" s="49" customFormat="1" ht="14.25" customHeight="1" x14ac:dyDescent="0.3">
      <c r="A17" s="90"/>
      <c r="B17" s="94"/>
      <c r="C17" s="90"/>
      <c r="D17" s="90"/>
      <c r="E17" s="101"/>
      <c r="F17" s="90"/>
      <c r="G17" s="90"/>
      <c r="H17" s="90"/>
      <c r="I17" s="201"/>
      <c r="J17" s="202"/>
      <c r="K17" s="202"/>
      <c r="L17" s="202"/>
      <c r="M17" s="177"/>
    </row>
    <row r="18" spans="1:13" s="49" customFormat="1" ht="15" customHeight="1" x14ac:dyDescent="0.3">
      <c r="A18" s="90"/>
      <c r="B18" s="93" t="s">
        <v>249</v>
      </c>
      <c r="C18" s="90"/>
      <c r="D18" s="99"/>
      <c r="E18" s="104"/>
      <c r="F18" s="100"/>
      <c r="G18" s="90"/>
      <c r="H18" s="90"/>
      <c r="I18" s="201"/>
      <c r="J18" s="202"/>
      <c r="K18" s="202"/>
      <c r="L18" s="202"/>
      <c r="M18" s="177"/>
    </row>
    <row r="19" spans="1:13" s="49" customFormat="1" ht="14.25" customHeight="1" x14ac:dyDescent="0.3">
      <c r="A19" s="90"/>
      <c r="B19" s="94"/>
      <c r="C19" s="90"/>
      <c r="D19" s="90"/>
      <c r="E19" s="101"/>
      <c r="F19" s="97"/>
      <c r="G19" s="97"/>
      <c r="H19" s="97"/>
      <c r="I19" s="201"/>
      <c r="J19" s="202"/>
      <c r="K19" s="202"/>
      <c r="L19" s="202"/>
      <c r="M19" s="164"/>
    </row>
    <row r="20" spans="1:13" s="49" customFormat="1" ht="15.75" customHeight="1" x14ac:dyDescent="0.3">
      <c r="A20" s="90"/>
      <c r="B20" s="93" t="s">
        <v>299</v>
      </c>
      <c r="C20" s="90"/>
      <c r="D20" s="116" t="str">
        <f>IF(E20="","!","")</f>
        <v>!</v>
      </c>
      <c r="E20" s="195"/>
      <c r="F20" s="196"/>
      <c r="G20" s="196"/>
      <c r="H20" s="197"/>
      <c r="I20" s="209" t="str">
        <f>IF(AND(E10="Einzelpraxis",E36&gt;0),"Einzelpraxis mit mehreren Inhabern nicht möglich!","")</f>
        <v/>
      </c>
      <c r="J20" s="210"/>
      <c r="K20" s="210"/>
      <c r="L20" s="210"/>
      <c r="M20" s="211"/>
    </row>
    <row r="21" spans="1:13" s="49" customFormat="1" ht="14.25" customHeight="1" x14ac:dyDescent="0.3">
      <c r="A21" s="90"/>
      <c r="B21" s="94"/>
      <c r="C21" s="90"/>
      <c r="D21" s="90"/>
      <c r="E21" s="101"/>
      <c r="F21" s="101"/>
      <c r="G21" s="101"/>
      <c r="H21" s="101"/>
      <c r="I21" s="163"/>
      <c r="J21" s="163"/>
      <c r="K21" s="163"/>
      <c r="L21" s="163"/>
      <c r="M21" s="164"/>
    </row>
    <row r="22" spans="1:13" s="49" customFormat="1" ht="15" customHeight="1" x14ac:dyDescent="0.3">
      <c r="A22" s="90"/>
      <c r="B22" s="93" t="str">
        <f>IF(OR(E16="Herr",E16="Frau"),"Vorname:", "Name 2:")</f>
        <v>Name 2:</v>
      </c>
      <c r="C22" s="90"/>
      <c r="D22" s="99"/>
      <c r="E22" s="195"/>
      <c r="F22" s="196"/>
      <c r="G22" s="196"/>
      <c r="H22" s="197"/>
      <c r="I22" s="163"/>
      <c r="J22" s="163"/>
      <c r="K22" s="163"/>
      <c r="L22" s="163"/>
      <c r="M22" s="164"/>
    </row>
    <row r="23" spans="1:13" s="49" customFormat="1" ht="14.25" customHeight="1" x14ac:dyDescent="0.3">
      <c r="A23" s="90"/>
      <c r="B23" s="90"/>
      <c r="C23" s="90"/>
      <c r="D23" s="90"/>
      <c r="E23" s="101"/>
      <c r="F23" s="101"/>
      <c r="G23" s="101"/>
      <c r="H23" s="101"/>
      <c r="I23" s="163"/>
      <c r="J23" s="163"/>
      <c r="K23" s="163"/>
      <c r="L23" s="163"/>
      <c r="M23" s="164"/>
    </row>
    <row r="24" spans="1:13" s="49" customFormat="1" ht="15.75" customHeight="1" x14ac:dyDescent="0.3">
      <c r="A24" s="90"/>
      <c r="B24" s="93" t="s">
        <v>300</v>
      </c>
      <c r="C24" s="90"/>
      <c r="D24" s="116" t="str">
        <f>IF(E24="","!","")</f>
        <v>!</v>
      </c>
      <c r="E24" s="195"/>
      <c r="F24" s="196"/>
      <c r="G24" s="196"/>
      <c r="H24" s="197"/>
      <c r="I24" s="163"/>
      <c r="J24" s="163"/>
      <c r="K24" s="163"/>
      <c r="L24" s="163"/>
      <c r="M24" s="164"/>
    </row>
    <row r="25" spans="1:13" s="49" customFormat="1" ht="14.25" customHeight="1" x14ac:dyDescent="0.3">
      <c r="A25" s="90"/>
      <c r="B25" s="90"/>
      <c r="C25" s="90"/>
      <c r="D25" s="90"/>
      <c r="E25" s="101"/>
      <c r="F25" s="96"/>
      <c r="G25" s="96"/>
      <c r="H25" s="96"/>
      <c r="I25" s="163"/>
      <c r="J25" s="163"/>
      <c r="K25" s="163"/>
      <c r="L25" s="163"/>
      <c r="M25" s="164"/>
    </row>
    <row r="26" spans="1:13" s="49" customFormat="1" ht="15.75" customHeight="1" x14ac:dyDescent="0.3">
      <c r="A26" s="90"/>
      <c r="B26" s="93" t="s">
        <v>301</v>
      </c>
      <c r="C26" s="90"/>
      <c r="D26" s="178" t="s">
        <v>627</v>
      </c>
      <c r="E26" s="105" t="s">
        <v>638</v>
      </c>
      <c r="F26" s="116" t="str">
        <f>IF(E26="","!","")</f>
        <v>!</v>
      </c>
      <c r="G26" s="90"/>
      <c r="H26" s="90"/>
      <c r="I26" s="163"/>
      <c r="J26" s="163"/>
      <c r="K26" s="163"/>
      <c r="L26" s="163"/>
      <c r="M26" s="164"/>
    </row>
    <row r="27" spans="1:13" s="49" customFormat="1" ht="14.25" customHeight="1" x14ac:dyDescent="0.3">
      <c r="A27" s="90"/>
      <c r="B27" s="94"/>
      <c r="C27" s="90"/>
      <c r="D27" s="90"/>
      <c r="E27" s="101"/>
      <c r="F27" s="97"/>
      <c r="G27" s="97"/>
      <c r="H27" s="90"/>
      <c r="I27" s="163"/>
      <c r="J27" s="163"/>
      <c r="K27" s="163"/>
      <c r="L27" s="163"/>
      <c r="M27" s="164"/>
    </row>
    <row r="28" spans="1:13" s="49" customFormat="1" ht="15.75" customHeight="1" x14ac:dyDescent="0.3">
      <c r="A28" s="90"/>
      <c r="B28" s="93" t="s">
        <v>302</v>
      </c>
      <c r="C28" s="90"/>
      <c r="D28" s="116" t="str">
        <f>IF(E28="","!","")</f>
        <v>!</v>
      </c>
      <c r="E28" s="195"/>
      <c r="F28" s="196"/>
      <c r="G28" s="197"/>
      <c r="H28" s="100"/>
      <c r="I28" s="165"/>
      <c r="J28" s="165"/>
      <c r="K28" s="165"/>
      <c r="L28" s="165"/>
      <c r="M28" s="166"/>
    </row>
    <row r="29" spans="1:13" s="49" customFormat="1" x14ac:dyDescent="0.3">
      <c r="A29" s="90"/>
      <c r="B29" s="90"/>
      <c r="C29" s="90"/>
      <c r="D29" s="90"/>
      <c r="E29" s="96"/>
      <c r="F29" s="96"/>
      <c r="G29" s="96"/>
      <c r="H29" s="90"/>
      <c r="I29" s="148"/>
      <c r="J29" s="149"/>
      <c r="K29" s="149"/>
      <c r="L29" s="149"/>
      <c r="M29" s="149"/>
    </row>
    <row r="30" spans="1:13" s="49" customFormat="1" ht="15.5" x14ac:dyDescent="0.3">
      <c r="A30" s="90"/>
      <c r="B30" s="95" t="s">
        <v>117</v>
      </c>
      <c r="C30" s="96"/>
      <c r="D30" s="96"/>
      <c r="E30" s="96"/>
      <c r="F30" s="96"/>
      <c r="G30" s="198" t="s">
        <v>147</v>
      </c>
      <c r="H30" s="198"/>
      <c r="I30" s="192" t="str">
        <f>IF(AND(OR(H10="!",I12="!",F34="!",F36="!"),M7="OK"),"Bitte Fehler berichtigen","")</f>
        <v/>
      </c>
      <c r="J30" s="192"/>
      <c r="K30" s="112" t="str">
        <f>IF(AND(OR(H10="!",I12="!",F34="!",F36="!"),M7="OK"),"'' ! ''","")</f>
        <v/>
      </c>
      <c r="L30" s="54"/>
      <c r="M30" s="90"/>
    </row>
    <row r="31" spans="1:13" s="49" customFormat="1" x14ac:dyDescent="0.3">
      <c r="A31" s="90"/>
      <c r="B31" s="90"/>
      <c r="C31" s="90"/>
      <c r="D31" s="90"/>
      <c r="E31" s="97"/>
      <c r="F31" s="90"/>
      <c r="G31" s="55"/>
      <c r="H31" s="55"/>
      <c r="I31" s="54"/>
      <c r="J31" s="54"/>
      <c r="K31" s="54"/>
      <c r="L31" s="54"/>
      <c r="M31" s="90"/>
    </row>
    <row r="32" spans="1:13" s="49" customFormat="1" ht="15.5" x14ac:dyDescent="0.3">
      <c r="A32" s="90"/>
      <c r="B32" s="93" t="s">
        <v>644</v>
      </c>
      <c r="C32" s="90"/>
      <c r="D32" s="99"/>
      <c r="E32" s="106" t="s">
        <v>381</v>
      </c>
      <c r="F32" s="150" t="str">
        <f>IF(OR(E32="",AND($E$32="Nicht gewünscht",E36&gt;0)),"!","")</f>
        <v/>
      </c>
      <c r="G32" s="60" t="str">
        <f>IF(OR(M13="NOK",H10="!",I12="!"),"",IF(AND(J8="NS",E32="Smart"),"ERGO Rechtsschutz Smart Familie",IF(AND(J8="NS",E32="Best"),"ERGO Rechtsschutz Best Familie",IF(AND(J8="SE",E32="Ja"),VLOOKUP(E8,Beiträge!A:J,10,0),""))))</f>
        <v/>
      </c>
      <c r="H32" s="55"/>
      <c r="I32" s="54"/>
      <c r="J32" s="54"/>
      <c r="K32" s="54"/>
      <c r="L32" s="162" t="str">
        <f>IF(AND(J8="SE",E32="ja"),IF(OR(M13="NOK",H10="!",I12="!",E8="Bitte auswählen",E10="Bitte auswählen",E12="Bitte auswählen"),"",SUMIFS(Beiträge!E:E,Beiträge!A:A,E8,Beiträge!B:B,"&lt;="&amp;E34,Beiträge!C:C,"&gt;="&amp;E34,Beiträge!D:D,E38)*F45),IF(AND(M13="OK",J8="NS"),SUMIFS(Beiträge!E:E,Beiträge!A:A,E8,Beiträge!J:J,G32,Beiträge!K:K,G33,Beiträge!D:D,E38)*F45,""))</f>
        <v/>
      </c>
      <c r="M32" s="90"/>
    </row>
    <row r="33" spans="1:13" s="49" customFormat="1" x14ac:dyDescent="0.3">
      <c r="A33" s="90"/>
      <c r="B33" s="94"/>
      <c r="C33" s="90"/>
      <c r="D33" s="90"/>
      <c r="E33" s="101"/>
      <c r="F33" s="90"/>
      <c r="G33" s="60" t="str">
        <f>IF(AND(M13="OK",J8="NS"),VLOOKUP(E34,Config!X:Y,2,0),"")</f>
        <v/>
      </c>
      <c r="H33" s="55"/>
      <c r="I33" s="54"/>
      <c r="J33" s="54"/>
      <c r="K33" s="54"/>
      <c r="L33" s="54"/>
      <c r="M33" s="90"/>
    </row>
    <row r="34" spans="1:13" s="49" customFormat="1" ht="15.5" x14ac:dyDescent="0.3">
      <c r="A34" s="90"/>
      <c r="B34" s="93" t="s">
        <v>645</v>
      </c>
      <c r="C34" s="90"/>
      <c r="D34" s="99"/>
      <c r="E34" s="106" t="s">
        <v>510</v>
      </c>
      <c r="F34" s="171" t="str">
        <f>IF(E34="","!","")</f>
        <v/>
      </c>
      <c r="G34" s="60" t="str">
        <f>IF(AND(J8="SE",E32="Ja",E36&gt;0),IF(OR(M13="NOK",E8="Bitte auswählen",H10="!",I12="!",F42="!"),"",IF(E36&gt;0,IF(L32&gt;0,IF(E36&gt;0,"Komfort Rechtsschutz für "&amp;E36&amp;" weitere(n) Inhaber",""),"Es ist kein Tarif ausgewählt!"),"")),IF(OR(M13="NOK",H10="!",I12="!",F42="!"),"",IF(AND(J8="NS",E42&gt;0),"Immobilien Rechtsschutz für "&amp;E42&amp; " weitere selbst bewohnte Wohneinheit(en)","")))</f>
        <v/>
      </c>
      <c r="H34" s="55"/>
      <c r="I34" s="54"/>
      <c r="J34" s="54"/>
      <c r="K34" s="54"/>
      <c r="L34" s="162" t="str">
        <f>IF(AND(J8="SE",E32="Ja",E36&gt;0),IF(OR(M13="NOK",E8="Bitte auswählen",H10="!",I12="!"),"",IF(E36&gt;0,IF(L32&lt;&gt;0,IF(E36&gt;0,SUMIFS(Beiträge!E:E,Beiträge!A:A,"Weiterer Inhaber",Beiträge!B:B,"&lt;="&amp;E34,Beiträge!C:C,"&gt;="&amp;E34,Beiträge!D:D,E38)*E36*F45,""),0),"")),IF(OR(M13="NOK",H10="!",I12="!",F42="!"),"",IF(AND(J8="NS",L8="N"),IF(E42&gt;0,SUMIFS(Beiträge!E:E,Beiträge!A:A,"Immobilien Rechtsschutz für weitere selbst bewohnte Wohneinheit(en)",Beiträge!D:D,E38)*E42*F45,""),IF(AND(J8="NS",E42&gt;0),SUMIFS(Beiträge!E:E,Beiträge!A:A,"Immobilien Rechtsschutz für weitere selbst bewohnte Wohneinheit(en) (Jungärzte)",Beiträge!D:D,E38)*E42*F45,""))))</f>
        <v/>
      </c>
      <c r="M34" s="90"/>
    </row>
    <row r="35" spans="1:13" s="49" customFormat="1" x14ac:dyDescent="0.3">
      <c r="A35" s="90"/>
      <c r="B35" s="94"/>
      <c r="C35" s="90"/>
      <c r="D35" s="90"/>
      <c r="E35" s="101"/>
      <c r="F35" s="90"/>
      <c r="G35" s="60"/>
      <c r="H35" s="55"/>
      <c r="I35" s="54"/>
      <c r="J35" s="54"/>
      <c r="K35" s="54"/>
      <c r="L35" s="56"/>
      <c r="M35" s="90"/>
    </row>
    <row r="36" spans="1:13" s="49" customFormat="1" ht="15.5" x14ac:dyDescent="0.3">
      <c r="A36" s="90"/>
      <c r="B36" s="93" t="s">
        <v>643</v>
      </c>
      <c r="C36" s="90"/>
      <c r="D36" s="99"/>
      <c r="E36" s="107"/>
      <c r="F36" s="150" t="str">
        <f>IF(OR(AND($E$32="Nicht gewünscht",E36&gt;0),AND(E10="Einzelpraxis",E36&gt;0),AND(J8="SE",E36="")),"!","")</f>
        <v/>
      </c>
      <c r="G36" s="60" t="str">
        <f>IF(OR(M13="NOK",H10="!",I12="!"),"",IF(AND(E42="Ja",E32="Ja",B42="Existenz Rechtsschutz:"),"Existenz Rechtsschutz (Annex)",IF(OR(M13="NOK",H10="!",I12="!"),"",IF(AND(E42="Ja",E32="Nicht gewünscht",B42="Existenz Rechtsschutz:"),"Existenz Rechtsschutz (Solo)",""))))</f>
        <v/>
      </c>
      <c r="H36" s="55"/>
      <c r="I36" s="54"/>
      <c r="J36" s="54"/>
      <c r="K36" s="54"/>
      <c r="L36" s="162" t="str">
        <f>IF(OR(M13="NOK",H10="!",I12="!"),"",IF(AND(E42="Ja",B42="Existenz Rechtsschutz:"),IF(E42="Ja",SUMIFS(Beiträge!E:E,Beiträge!A:A,G36,Beiträge!B:B,"&lt;="&amp;E34,Beiträge!C:C,"&gt;="&amp;E34)*F45,0),""))</f>
        <v/>
      </c>
      <c r="M36" s="90"/>
    </row>
    <row r="37" spans="1:13" s="49" customFormat="1" x14ac:dyDescent="0.3">
      <c r="A37" s="90"/>
      <c r="B37" s="93"/>
      <c r="C37" s="90"/>
      <c r="D37" s="90"/>
      <c r="E37" s="115"/>
      <c r="F37" s="90"/>
      <c r="G37" s="60" t="str">
        <f>IF(G36&lt;&gt;"","ohne Selbstbeteiligung","")</f>
        <v/>
      </c>
      <c r="H37" s="55"/>
      <c r="I37" s="54"/>
      <c r="J37" s="54"/>
      <c r="K37" s="54"/>
      <c r="L37" s="54"/>
      <c r="M37" s="90"/>
    </row>
    <row r="38" spans="1:13" s="49" customFormat="1" x14ac:dyDescent="0.3">
      <c r="A38" s="90"/>
      <c r="B38" s="93" t="s">
        <v>119</v>
      </c>
      <c r="C38" s="90"/>
      <c r="D38" s="99"/>
      <c r="E38" s="106" t="s">
        <v>125</v>
      </c>
      <c r="F38" s="90"/>
      <c r="G38" s="54"/>
      <c r="H38" s="54"/>
      <c r="I38" s="54"/>
      <c r="J38" s="54"/>
      <c r="K38" s="54"/>
      <c r="L38" s="54"/>
      <c r="M38" s="90"/>
    </row>
    <row r="39" spans="1:13" s="49" customFormat="1" x14ac:dyDescent="0.3">
      <c r="A39" s="90"/>
      <c r="B39" s="172" t="s">
        <v>624</v>
      </c>
      <c r="C39" s="90"/>
      <c r="D39" s="90"/>
      <c r="E39" s="96"/>
      <c r="F39" s="90"/>
      <c r="G39" s="60"/>
      <c r="H39" s="55"/>
      <c r="I39" s="54"/>
      <c r="J39" s="54"/>
      <c r="K39" s="54"/>
      <c r="L39" s="54"/>
      <c r="M39" s="90"/>
    </row>
    <row r="40" spans="1:13" s="49" customFormat="1" x14ac:dyDescent="0.3">
      <c r="A40" s="90"/>
      <c r="B40" s="92" t="s">
        <v>514</v>
      </c>
      <c r="C40" s="90"/>
      <c r="D40" s="90"/>
      <c r="E40" s="145"/>
      <c r="F40" s="100"/>
      <c r="G40" s="60"/>
      <c r="H40" s="55"/>
      <c r="I40" s="54"/>
      <c r="J40" s="54"/>
      <c r="K40" s="54"/>
      <c r="L40" s="56"/>
      <c r="M40" s="90"/>
    </row>
    <row r="41" spans="1:13" s="49" customFormat="1" x14ac:dyDescent="0.3">
      <c r="A41" s="90"/>
      <c r="B41" s="90"/>
      <c r="C41" s="90"/>
      <c r="D41" s="90"/>
      <c r="E41" s="97"/>
      <c r="F41" s="90"/>
      <c r="G41" s="60"/>
      <c r="H41" s="55"/>
      <c r="I41" s="54"/>
      <c r="J41" s="54"/>
      <c r="K41" s="54"/>
      <c r="L41" s="54"/>
      <c r="M41" s="90"/>
    </row>
    <row r="42" spans="1:13" s="49" customFormat="1" ht="15.5" x14ac:dyDescent="0.3">
      <c r="A42" s="90"/>
      <c r="B42" s="93" t="s">
        <v>646</v>
      </c>
      <c r="C42" s="90"/>
      <c r="D42" s="99"/>
      <c r="E42" s="106">
        <v>1</v>
      </c>
      <c r="F42" s="150" t="str">
        <f>IF(AND(OR(E32="Smart",E32="Best"),E34="P-B-V",E42&gt;0),"!",IF(AND(J8="SE",E42=""),"!",""))</f>
        <v/>
      </c>
      <c r="G42" s="155" t="str">
        <f>IF(AND(E34="P-B-V",F42="!"),"Wählen Sie bei Produktlinie bitte ""P-B-V-I"" aus und die Anzahl weiterer","")</f>
        <v/>
      </c>
      <c r="H42" s="155"/>
      <c r="I42" s="156"/>
      <c r="J42" s="156"/>
      <c r="K42" s="156"/>
      <c r="L42" s="157"/>
      <c r="M42" s="90"/>
    </row>
    <row r="43" spans="1:13" s="49" customFormat="1" x14ac:dyDescent="0.3">
      <c r="A43" s="90"/>
      <c r="B43" s="111" t="s">
        <v>647</v>
      </c>
      <c r="C43" s="90"/>
      <c r="D43" s="90"/>
      <c r="E43" s="101"/>
      <c r="F43" s="90"/>
      <c r="G43" s="155" t="str">
        <f>IF(AND(E34="P-B-V",F42="!"),"Wohneinheiten nur, wenn noch weitere Wohneinheiten versichert werden sollen.","")</f>
        <v/>
      </c>
      <c r="H43" s="155"/>
      <c r="I43" s="156"/>
      <c r="J43" s="156"/>
      <c r="K43" s="156"/>
      <c r="L43" s="156"/>
      <c r="M43" s="90"/>
    </row>
    <row r="44" spans="1:13" s="49" customFormat="1" x14ac:dyDescent="0.3">
      <c r="A44" s="90"/>
      <c r="B44" s="93"/>
      <c r="C44" s="90"/>
      <c r="D44" s="99"/>
      <c r="E44" s="161"/>
      <c r="F44" s="90"/>
      <c r="G44" s="55"/>
      <c r="H44" s="55"/>
      <c r="I44" s="54"/>
      <c r="J44" s="54"/>
      <c r="K44" s="54"/>
      <c r="L44" s="54"/>
      <c r="M44" s="90"/>
    </row>
    <row r="45" spans="1:13" s="49" customFormat="1" x14ac:dyDescent="0.3">
      <c r="A45" s="90"/>
      <c r="B45" s="144"/>
      <c r="C45" s="144"/>
      <c r="D45" s="144"/>
      <c r="E45" s="144"/>
      <c r="F45" s="168">
        <f>VLOOKUP(E47,Config!O:P,2,0)</f>
        <v>1</v>
      </c>
      <c r="G45" s="61"/>
      <c r="H45" s="61"/>
      <c r="I45" s="57"/>
      <c r="J45" s="57"/>
      <c r="K45" s="57"/>
      <c r="L45" s="58"/>
      <c r="M45" s="90"/>
    </row>
    <row r="46" spans="1:13" s="49" customFormat="1" x14ac:dyDescent="0.3">
      <c r="A46" s="90"/>
      <c r="B46" s="117"/>
      <c r="C46" s="90"/>
      <c r="D46" s="90"/>
      <c r="E46" s="97"/>
      <c r="F46" s="90"/>
      <c r="G46" s="55"/>
      <c r="H46" s="55"/>
      <c r="I46" s="54"/>
      <c r="J46" s="54"/>
      <c r="K46" s="54"/>
      <c r="L46" s="54"/>
      <c r="M46" s="90"/>
    </row>
    <row r="47" spans="1:13" s="49" customFormat="1" ht="15.5" x14ac:dyDescent="0.3">
      <c r="A47" s="90"/>
      <c r="B47" s="93" t="s">
        <v>118</v>
      </c>
      <c r="C47" s="90"/>
      <c r="D47" s="99"/>
      <c r="E47" s="106" t="s">
        <v>30</v>
      </c>
      <c r="F47" s="173" t="str">
        <f>IF(E47="","!","")</f>
        <v/>
      </c>
      <c r="G47" s="55"/>
      <c r="H47" s="55"/>
      <c r="I47" s="54"/>
      <c r="J47" s="54"/>
      <c r="K47" s="54"/>
      <c r="L47" s="54"/>
      <c r="M47" s="90"/>
    </row>
    <row r="48" spans="1:13" s="49" customFormat="1" x14ac:dyDescent="0.3">
      <c r="A48" s="90"/>
      <c r="B48" s="94"/>
      <c r="C48" s="90"/>
      <c r="D48" s="90"/>
      <c r="E48" s="101"/>
      <c r="F48" s="119"/>
      <c r="G48" s="55"/>
      <c r="H48" s="55"/>
      <c r="I48" s="54"/>
      <c r="J48" s="54"/>
      <c r="K48" s="54"/>
      <c r="L48" s="54"/>
      <c r="M48" s="90"/>
    </row>
    <row r="49" spans="1:13" s="49" customFormat="1" ht="16.5" customHeight="1" thickBot="1" x14ac:dyDescent="0.35">
      <c r="A49" s="90"/>
      <c r="B49" s="93" t="s">
        <v>303</v>
      </c>
      <c r="C49" s="90"/>
      <c r="D49" s="116" t="str">
        <f>IF(E49="","!","")</f>
        <v/>
      </c>
      <c r="E49" s="108">
        <v>45603</v>
      </c>
      <c r="F49" s="173" t="str">
        <f>IF(E49="","!","")</f>
        <v/>
      </c>
      <c r="G49" s="98" t="s">
        <v>144</v>
      </c>
      <c r="H49" s="62"/>
      <c r="I49" s="59"/>
      <c r="J49" s="59"/>
      <c r="K49" s="59"/>
      <c r="L49" s="167">
        <f>SUM(L32:L42)</f>
        <v>0</v>
      </c>
      <c r="M49" s="90"/>
    </row>
    <row r="50" spans="1:13" s="49" customFormat="1" ht="14.5" thickTop="1" x14ac:dyDescent="0.3">
      <c r="A50" s="90"/>
      <c r="B50" s="90"/>
      <c r="C50" s="90"/>
      <c r="D50" s="90"/>
      <c r="E50" s="101"/>
      <c r="F50" s="90"/>
      <c r="G50" s="96"/>
      <c r="H50" s="96"/>
      <c r="I50" s="96"/>
      <c r="J50" s="96"/>
      <c r="K50" s="96"/>
      <c r="L50" s="96"/>
      <c r="M50" s="90"/>
    </row>
    <row r="51" spans="1:13" s="49" customFormat="1" ht="16.5" customHeight="1" x14ac:dyDescent="0.3">
      <c r="A51" s="90"/>
      <c r="B51" s="93" t="s">
        <v>248</v>
      </c>
      <c r="C51" s="90"/>
      <c r="D51" s="99"/>
      <c r="E51" s="109">
        <f>IF(E49="","",EDATE(E49,12))</f>
        <v>45968</v>
      </c>
      <c r="F51" s="173" t="str">
        <f>IF(E51="","!","")</f>
        <v/>
      </c>
      <c r="G51" s="90"/>
      <c r="H51" s="90"/>
      <c r="I51" s="90"/>
      <c r="J51" s="90"/>
      <c r="K51" s="90"/>
      <c r="L51" s="90"/>
      <c r="M51" s="90"/>
    </row>
    <row r="52" spans="1:13" s="49" customFormat="1" ht="15" customHeight="1" x14ac:dyDescent="0.3">
      <c r="A52" s="90"/>
      <c r="B52" s="90"/>
      <c r="C52" s="90"/>
      <c r="D52" s="90"/>
      <c r="E52" s="101"/>
      <c r="F52" s="90"/>
      <c r="G52" s="90"/>
      <c r="H52" s="90"/>
      <c r="I52" s="90"/>
      <c r="J52" s="90"/>
      <c r="K52" s="90"/>
      <c r="L52" s="90"/>
      <c r="M52" s="90"/>
    </row>
    <row r="53" spans="1:13" s="49" customFormat="1" ht="15.5" x14ac:dyDescent="0.3">
      <c r="A53" s="90"/>
      <c r="B53" s="93" t="s">
        <v>304</v>
      </c>
      <c r="C53" s="90"/>
      <c r="D53" s="116" t="str">
        <f>IF(E53="","!","")</f>
        <v>!</v>
      </c>
      <c r="E53" s="110"/>
      <c r="F53" s="173" t="str">
        <f>IF(E53="","!","")</f>
        <v>!</v>
      </c>
      <c r="G53" s="90"/>
      <c r="H53" s="90"/>
      <c r="I53" s="90"/>
      <c r="J53" s="90"/>
      <c r="K53" s="90"/>
      <c r="L53" s="90"/>
      <c r="M53" s="90"/>
    </row>
    <row r="54" spans="1:13" s="49" customFormat="1" ht="14.25" customHeight="1" x14ac:dyDescent="0.3">
      <c r="A54" s="90"/>
      <c r="B54" s="90"/>
      <c r="C54" s="90"/>
      <c r="D54" s="90"/>
      <c r="E54" s="101"/>
      <c r="F54" s="97"/>
      <c r="G54" s="174"/>
      <c r="H54" s="175"/>
      <c r="I54" s="90"/>
      <c r="J54" s="90"/>
      <c r="K54" s="90"/>
      <c r="L54" s="90"/>
      <c r="M54" s="90"/>
    </row>
    <row r="55" spans="1:13" s="49" customFormat="1" ht="15.75" customHeight="1" x14ac:dyDescent="0.3">
      <c r="A55" s="90"/>
      <c r="B55" s="93" t="s">
        <v>305</v>
      </c>
      <c r="C55" s="90"/>
      <c r="D55" s="116" t="str">
        <f>IF(E55="","!","")</f>
        <v>!</v>
      </c>
      <c r="E55" s="193"/>
      <c r="F55" s="194"/>
      <c r="G55" s="173" t="str">
        <f>IF(E55="","!","")</f>
        <v>!</v>
      </c>
      <c r="H55" s="176"/>
      <c r="I55" s="90"/>
      <c r="J55" s="90"/>
      <c r="K55" s="90"/>
      <c r="L55" s="90"/>
      <c r="M55" s="90"/>
    </row>
    <row r="56" spans="1:13" s="49" customFormat="1" x14ac:dyDescent="0.3">
      <c r="A56" s="90"/>
      <c r="B56" s="117" t="s">
        <v>306</v>
      </c>
      <c r="C56" s="90"/>
      <c r="D56" s="90"/>
      <c r="E56" s="96"/>
      <c r="F56" s="96"/>
      <c r="G56" s="90"/>
      <c r="H56" s="90"/>
      <c r="I56" s="90"/>
      <c r="J56" s="90"/>
      <c r="K56" s="90"/>
      <c r="L56" s="90"/>
      <c r="M56" s="97"/>
    </row>
    <row r="57" spans="1:13" s="49" customFormat="1" ht="38.25" customHeight="1" x14ac:dyDescent="0.25">
      <c r="A57" s="90"/>
      <c r="B57" s="189" t="s">
        <v>650</v>
      </c>
      <c r="C57" s="190"/>
      <c r="D57" s="190"/>
      <c r="E57" s="190"/>
      <c r="F57" s="191"/>
      <c r="G57" s="118"/>
      <c r="H57" s="118"/>
      <c r="I57" s="118"/>
      <c r="J57" s="118"/>
      <c r="K57" s="118"/>
      <c r="L57" s="118"/>
      <c r="M57" s="118"/>
    </row>
    <row r="58" spans="1:13" s="119" customFormat="1" x14ac:dyDescent="0.3">
      <c r="A58" s="102"/>
      <c r="B58" s="122" t="s">
        <v>642</v>
      </c>
      <c r="C58" s="102"/>
      <c r="D58" s="102"/>
      <c r="E58" s="102"/>
      <c r="F58" s="102"/>
    </row>
    <row r="59" spans="1:13" s="119" customFormat="1" x14ac:dyDescent="0.3">
      <c r="A59" s="102"/>
      <c r="B59" s="122" t="s">
        <v>308</v>
      </c>
      <c r="C59" s="102"/>
      <c r="D59" s="102"/>
      <c r="E59" s="102"/>
      <c r="F59" s="102"/>
    </row>
    <row r="60" spans="1:13" s="119" customFormat="1" x14ac:dyDescent="0.3">
      <c r="A60" s="102"/>
      <c r="B60" s="122" t="s">
        <v>307</v>
      </c>
      <c r="C60" s="102"/>
      <c r="D60" s="102"/>
      <c r="E60" s="102"/>
      <c r="F60" s="102"/>
    </row>
    <row r="61" spans="1:13" s="119" customFormat="1" x14ac:dyDescent="0.3">
      <c r="A61" s="102"/>
      <c r="B61" s="102"/>
      <c r="C61" s="102"/>
      <c r="D61" s="102"/>
      <c r="E61" s="102"/>
      <c r="F61" s="102"/>
    </row>
    <row r="62" spans="1:13" s="119" customFormat="1" x14ac:dyDescent="0.3">
      <c r="A62" s="102"/>
      <c r="B62" s="102"/>
      <c r="C62" s="102"/>
      <c r="D62" s="102"/>
      <c r="E62" s="102"/>
      <c r="F62" s="102"/>
    </row>
    <row r="63" spans="1:13" s="119" customFormat="1" x14ac:dyDescent="0.3">
      <c r="A63" s="102"/>
      <c r="B63" s="102"/>
      <c r="C63" s="102"/>
      <c r="D63" s="102"/>
      <c r="E63" s="102"/>
      <c r="F63" s="102"/>
    </row>
    <row r="64" spans="1:13" s="119" customFormat="1" x14ac:dyDescent="0.3">
      <c r="A64" s="102"/>
      <c r="B64" s="102"/>
      <c r="C64" s="102"/>
      <c r="D64" s="102"/>
      <c r="E64" s="102"/>
      <c r="F64" s="102"/>
    </row>
  </sheetData>
  <sheetProtection algorithmName="SHA-512" hashValue="oJzqxH8KpB7JAm0DS6UQztQDiTFYAagLiUq1gO50vPjSFaKu9lP2URvgM1DfXJxrP86ImecIwqX8vSq9pVYn2A==" saltValue="DBMmYf0cuERFmXpmplI3vw==" spinCount="100000" sheet="1" objects="1" scenarios="1" selectLockedCells="1"/>
  <mergeCells count="15">
    <mergeCell ref="I14:L19"/>
    <mergeCell ref="B2:H5"/>
    <mergeCell ref="E20:H20"/>
    <mergeCell ref="E10:G10"/>
    <mergeCell ref="G9:H9"/>
    <mergeCell ref="E12:H12"/>
    <mergeCell ref="E8:H8"/>
    <mergeCell ref="I20:M20"/>
    <mergeCell ref="B57:F57"/>
    <mergeCell ref="I30:J30"/>
    <mergeCell ref="E55:F55"/>
    <mergeCell ref="E22:H22"/>
    <mergeCell ref="G30:H30"/>
    <mergeCell ref="E28:G28"/>
    <mergeCell ref="E24:H24"/>
  </mergeCells>
  <dataValidations count="12">
    <dataValidation type="list" allowBlank="1" showInputMessage="1" showErrorMessage="1" sqref="E8:H8" xr:uid="{00000000-0002-0000-0000-000000000000}">
      <formula1>Bereich</formula1>
    </dataValidation>
    <dataValidation type="list" allowBlank="1" showInputMessage="1" showErrorMessage="1" sqref="F10:G10" xr:uid="{00000000-0002-0000-0000-000001000000}">
      <formula1>Praxisart</formula1>
    </dataValidation>
    <dataValidation type="list" showInputMessage="1" showErrorMessage="1" sqref="E47" xr:uid="{00000000-0002-0000-0000-000002000000}">
      <formula1>Zahlweise</formula1>
    </dataValidation>
    <dataValidation type="list" allowBlank="1" showInputMessage="1" showErrorMessage="1" sqref="E16" xr:uid="{00000000-0002-0000-0000-000003000000}">
      <formula1>Anrede</formula1>
    </dataValidation>
    <dataValidation type="list" allowBlank="1" showInputMessage="1" showErrorMessage="1" sqref="E18" xr:uid="{00000000-0002-0000-0000-000004000000}">
      <formula1>Zusatz</formula1>
    </dataValidation>
    <dataValidation type="date" allowBlank="1" showInputMessage="1" showErrorMessage="1" errorTitle="Fehler Versicherungsbeginn" error="Das Beginndatum darf maximal 365 Tage in der Zukunft liegen!" sqref="E49" xr:uid="{00000000-0002-0000-0000-000005000000}">
      <formula1>TODAY()+1</formula1>
      <formula2>TODAY()+365</formula2>
    </dataValidation>
    <dataValidation type="list" allowBlank="1" sqref="F12:H12" xr:uid="{00000000-0002-0000-0000-000006000000}">
      <formula1>Fachrichtung_Arzt</formula1>
    </dataValidation>
    <dataValidation type="list" allowBlank="1" showInputMessage="1" showErrorMessage="1" sqref="E36" xr:uid="{00000000-0002-0000-0000-000008000000}">
      <formula1>Anzahl_WI</formula1>
    </dataValidation>
    <dataValidation type="list" allowBlank="1" showInputMessage="1" showErrorMessage="1" sqref="E32" xr:uid="{90D4E836-115D-44BF-B82F-5495ECA3E02F}">
      <formula1>Produkt_NS</formula1>
    </dataValidation>
    <dataValidation type="list" allowBlank="1" showInputMessage="1" showErrorMessage="1" sqref="E34" xr:uid="{765C7173-13DF-40A0-97C1-C0B25FE1800C}">
      <formula1>Lebensbereiche_NS</formula1>
    </dataValidation>
    <dataValidation type="list" allowBlank="1" showInputMessage="1" showErrorMessage="1" sqref="E42" xr:uid="{06C6DB98-EC46-476E-9716-484EF656AAE5}">
      <formula1>ANZAHL_WE</formula1>
    </dataValidation>
    <dataValidation type="list" allowBlank="1" showInputMessage="1" showErrorMessage="1" sqref="E38" xr:uid="{FE114082-7FB5-42E0-B36C-D716C2235AE2}">
      <formula1>SB_NS_Smart</formula1>
    </dataValidation>
  </dataValidations>
  <pageMargins left="0.19685039370078741" right="0.19685039370078741" top="0.39370078740157483" bottom="0.3937007874015748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eiträge"/>
  <dimension ref="A1:Q78"/>
  <sheetViews>
    <sheetView workbookViewId="0">
      <pane xSplit="5" ySplit="3" topLeftCell="K37" activePane="bottomRight" state="frozen"/>
      <selection pane="topRight" activeCell="F1" sqref="F1"/>
      <selection pane="bottomLeft" activeCell="A4" sqref="A4"/>
      <selection pane="bottomRight" activeCell="E3" sqref="E3"/>
    </sheetView>
  </sheetViews>
  <sheetFormatPr baseColWidth="10" defaultRowHeight="14" x14ac:dyDescent="0.3"/>
  <cols>
    <col min="1" max="1" width="68.33203125" bestFit="1" customWidth="1"/>
    <col min="2" max="3" width="11" style="51" customWidth="1"/>
    <col min="4" max="9" width="11" customWidth="1"/>
    <col min="10" max="10" width="46.33203125" bestFit="1" customWidth="1"/>
    <col min="11" max="11" width="55.58203125" customWidth="1"/>
    <col min="12" max="14" width="11.75" style="186" customWidth="1"/>
    <col min="15" max="15" width="11" style="186"/>
    <col min="17" max="17" width="11" style="188"/>
  </cols>
  <sheetData>
    <row r="1" spans="1:17" x14ac:dyDescent="0.3">
      <c r="A1" t="s">
        <v>0</v>
      </c>
      <c r="B1" s="51" t="s">
        <v>1</v>
      </c>
      <c r="C1" s="51" t="s">
        <v>2</v>
      </c>
      <c r="D1" t="s">
        <v>123</v>
      </c>
      <c r="E1" t="s">
        <v>124</v>
      </c>
      <c r="F1" t="s">
        <v>10</v>
      </c>
      <c r="G1" t="s">
        <v>7</v>
      </c>
      <c r="H1" t="s">
        <v>8</v>
      </c>
      <c r="I1" t="s">
        <v>9</v>
      </c>
      <c r="J1" t="s">
        <v>134</v>
      </c>
      <c r="K1" t="s">
        <v>132</v>
      </c>
      <c r="L1" s="186" t="s">
        <v>631</v>
      </c>
      <c r="M1" s="186" t="s">
        <v>632</v>
      </c>
      <c r="N1" s="186" t="s">
        <v>633</v>
      </c>
      <c r="O1" s="186" t="s">
        <v>639</v>
      </c>
      <c r="P1" s="186" t="s">
        <v>640</v>
      </c>
      <c r="Q1" s="188" t="s">
        <v>641</v>
      </c>
    </row>
    <row r="2" spans="1:17" x14ac:dyDescent="0.3">
      <c r="A2" t="s">
        <v>270</v>
      </c>
      <c r="J2" t="s">
        <v>274</v>
      </c>
      <c r="L2" s="186">
        <v>0</v>
      </c>
      <c r="M2" s="186">
        <v>0</v>
      </c>
      <c r="N2" s="186">
        <f>O2+ROUND(O2*0.19,2)</f>
        <v>0</v>
      </c>
      <c r="O2" s="187">
        <v>0</v>
      </c>
      <c r="P2" s="186">
        <f>N2-L2</f>
        <v>0</v>
      </c>
    </row>
    <row r="3" spans="1:17" x14ac:dyDescent="0.3">
      <c r="A3" t="s">
        <v>3</v>
      </c>
      <c r="B3" s="51">
        <v>0</v>
      </c>
      <c r="C3" s="51">
        <v>0</v>
      </c>
      <c r="D3" t="s">
        <v>125</v>
      </c>
      <c r="E3" s="1">
        <f>N3</f>
        <v>608.70000000000005</v>
      </c>
      <c r="F3" s="1"/>
      <c r="G3" s="1"/>
      <c r="H3" s="1">
        <v>588.92999999999995</v>
      </c>
      <c r="I3" s="1"/>
      <c r="J3" t="s">
        <v>254</v>
      </c>
      <c r="K3" t="s">
        <v>22</v>
      </c>
      <c r="L3" s="186">
        <v>588.92999999999995</v>
      </c>
      <c r="M3" s="186">
        <v>0</v>
      </c>
      <c r="N3" s="186">
        <f t="shared" ref="N3:N66" si="0">O3+ROUND(O3*0.19,2)</f>
        <v>608.70000000000005</v>
      </c>
      <c r="O3" s="187">
        <v>511.51</v>
      </c>
      <c r="P3" s="186">
        <f t="shared" ref="P3:P66" si="1">N3-L3</f>
        <v>19.770000000000095</v>
      </c>
      <c r="Q3" s="188">
        <f>ROUND(P3/L3*100,2)</f>
        <v>3.36</v>
      </c>
    </row>
    <row r="4" spans="1:17" x14ac:dyDescent="0.3">
      <c r="A4" t="s">
        <v>3</v>
      </c>
      <c r="B4" s="51">
        <v>1</v>
      </c>
      <c r="C4" s="51">
        <v>3</v>
      </c>
      <c r="D4" t="s">
        <v>125</v>
      </c>
      <c r="E4" s="1">
        <f t="shared" ref="E4:E67" si="2">N4</f>
        <v>660.59</v>
      </c>
      <c r="F4" s="1"/>
      <c r="G4" s="1"/>
      <c r="H4" s="1">
        <v>638.35</v>
      </c>
      <c r="I4" s="1"/>
      <c r="J4" t="s">
        <v>254</v>
      </c>
      <c r="K4" t="s">
        <v>22</v>
      </c>
      <c r="L4" s="186">
        <v>638.35</v>
      </c>
      <c r="M4" s="186">
        <v>0</v>
      </c>
      <c r="N4" s="186">
        <f t="shared" si="0"/>
        <v>660.59</v>
      </c>
      <c r="O4" s="187">
        <v>555.12</v>
      </c>
      <c r="P4" s="186">
        <f t="shared" si="1"/>
        <v>22.240000000000009</v>
      </c>
      <c r="Q4" s="188">
        <f t="shared" ref="Q4:Q67" si="3">ROUND(P4/L4*100,2)</f>
        <v>3.48</v>
      </c>
    </row>
    <row r="5" spans="1:17" x14ac:dyDescent="0.3">
      <c r="A5" t="s">
        <v>3</v>
      </c>
      <c r="B5" s="51">
        <v>4</v>
      </c>
      <c r="C5" s="51">
        <v>6</v>
      </c>
      <c r="D5" t="s">
        <v>125</v>
      </c>
      <c r="E5" s="1">
        <f t="shared" si="2"/>
        <v>839.28</v>
      </c>
      <c r="F5" s="1"/>
      <c r="G5" s="1"/>
      <c r="H5" s="1">
        <v>808.53</v>
      </c>
      <c r="I5" s="1"/>
      <c r="J5" t="s">
        <v>254</v>
      </c>
      <c r="K5" t="s">
        <v>22</v>
      </c>
      <c r="L5" s="186">
        <v>808.53</v>
      </c>
      <c r="M5" s="186">
        <v>0</v>
      </c>
      <c r="N5" s="186">
        <f t="shared" si="0"/>
        <v>839.28</v>
      </c>
      <c r="O5" s="187">
        <v>705.28</v>
      </c>
      <c r="P5" s="186">
        <f t="shared" si="1"/>
        <v>30.75</v>
      </c>
      <c r="Q5" s="188">
        <f t="shared" si="3"/>
        <v>3.8</v>
      </c>
    </row>
    <row r="6" spans="1:17" x14ac:dyDescent="0.3">
      <c r="A6" t="s">
        <v>3</v>
      </c>
      <c r="B6" s="51">
        <v>7</v>
      </c>
      <c r="C6" s="51">
        <v>10</v>
      </c>
      <c r="D6" t="s">
        <v>125</v>
      </c>
      <c r="E6" s="1">
        <f t="shared" si="2"/>
        <v>1293.6599999999999</v>
      </c>
      <c r="F6" s="1"/>
      <c r="G6" s="1"/>
      <c r="H6" s="1">
        <v>1241.27</v>
      </c>
      <c r="I6" s="1"/>
      <c r="J6" t="s">
        <v>254</v>
      </c>
      <c r="K6" t="s">
        <v>22</v>
      </c>
      <c r="L6" s="186">
        <v>1241.27</v>
      </c>
      <c r="M6" s="186">
        <v>0</v>
      </c>
      <c r="N6" s="186">
        <f t="shared" si="0"/>
        <v>1293.6599999999999</v>
      </c>
      <c r="O6" s="187">
        <v>1087.1099999999999</v>
      </c>
      <c r="P6" s="186">
        <f t="shared" si="1"/>
        <v>52.389999999999873</v>
      </c>
      <c r="Q6" s="188">
        <f t="shared" si="3"/>
        <v>4.22</v>
      </c>
    </row>
    <row r="7" spans="1:17" x14ac:dyDescent="0.3">
      <c r="A7" t="s">
        <v>3</v>
      </c>
      <c r="B7" s="51">
        <v>11</v>
      </c>
      <c r="C7" s="51">
        <v>15</v>
      </c>
      <c r="D7" t="s">
        <v>125</v>
      </c>
      <c r="E7" s="1">
        <f t="shared" si="2"/>
        <v>1824.94</v>
      </c>
      <c r="F7" s="1"/>
      <c r="G7" s="1"/>
      <c r="H7" s="1">
        <v>1747.25</v>
      </c>
      <c r="I7" s="1"/>
      <c r="J7" t="s">
        <v>254</v>
      </c>
      <c r="K7" t="s">
        <v>22</v>
      </c>
      <c r="L7" s="186">
        <v>1747.25</v>
      </c>
      <c r="M7" s="186">
        <v>0</v>
      </c>
      <c r="N7" s="186">
        <f t="shared" si="0"/>
        <v>1824.94</v>
      </c>
      <c r="O7" s="187">
        <v>1533.56</v>
      </c>
      <c r="P7" s="186">
        <f t="shared" si="1"/>
        <v>77.690000000000055</v>
      </c>
      <c r="Q7" s="188">
        <f t="shared" si="3"/>
        <v>4.45</v>
      </c>
    </row>
    <row r="8" spans="1:17" x14ac:dyDescent="0.3">
      <c r="A8" t="s">
        <v>3</v>
      </c>
      <c r="B8" s="51">
        <v>16</v>
      </c>
      <c r="C8" s="51">
        <v>20</v>
      </c>
      <c r="D8" t="s">
        <v>125</v>
      </c>
      <c r="E8" s="1">
        <f t="shared" si="2"/>
        <v>2343.7599999999998</v>
      </c>
      <c r="F8" s="1"/>
      <c r="G8" s="1"/>
      <c r="H8" s="1">
        <v>2241.38</v>
      </c>
      <c r="I8" s="1"/>
      <c r="J8" t="s">
        <v>254</v>
      </c>
      <c r="K8" t="s">
        <v>22</v>
      </c>
      <c r="L8" s="186">
        <v>2241.38</v>
      </c>
      <c r="M8" s="186">
        <v>0</v>
      </c>
      <c r="N8" s="186">
        <f t="shared" si="0"/>
        <v>2343.7599999999998</v>
      </c>
      <c r="O8" s="187">
        <v>1969.55</v>
      </c>
      <c r="P8" s="186">
        <f t="shared" si="1"/>
        <v>102.37999999999965</v>
      </c>
      <c r="Q8" s="188">
        <f t="shared" si="3"/>
        <v>4.57</v>
      </c>
    </row>
    <row r="9" spans="1:17" x14ac:dyDescent="0.3">
      <c r="A9" t="s">
        <v>3</v>
      </c>
      <c r="B9" s="51">
        <v>21</v>
      </c>
      <c r="C9" s="51">
        <v>25</v>
      </c>
      <c r="D9" t="s">
        <v>125</v>
      </c>
      <c r="E9" s="1">
        <f t="shared" si="2"/>
        <v>2666.3</v>
      </c>
      <c r="F9" s="1"/>
      <c r="G9" s="1"/>
      <c r="H9" s="1">
        <v>2548.54</v>
      </c>
      <c r="I9" s="1"/>
      <c r="J9" t="s">
        <v>254</v>
      </c>
      <c r="K9" t="s">
        <v>22</v>
      </c>
      <c r="L9" s="186">
        <v>2548.54</v>
      </c>
      <c r="M9" s="186">
        <v>0</v>
      </c>
      <c r="N9" s="186">
        <f t="shared" si="0"/>
        <v>2666.3</v>
      </c>
      <c r="O9" s="187">
        <v>2240.59</v>
      </c>
      <c r="P9" s="186">
        <f t="shared" si="1"/>
        <v>117.76000000000022</v>
      </c>
      <c r="Q9" s="188">
        <f t="shared" si="3"/>
        <v>4.62</v>
      </c>
    </row>
    <row r="10" spans="1:17" x14ac:dyDescent="0.3">
      <c r="A10" t="s">
        <v>4</v>
      </c>
      <c r="B10" s="51">
        <v>0</v>
      </c>
      <c r="C10" s="51">
        <v>0</v>
      </c>
      <c r="D10" t="s">
        <v>125</v>
      </c>
      <c r="E10" s="1">
        <f t="shared" si="2"/>
        <v>561.07000000000005</v>
      </c>
      <c r="F10" s="1"/>
      <c r="G10" s="1"/>
      <c r="H10" s="1">
        <v>539.25</v>
      </c>
      <c r="I10" s="1"/>
      <c r="J10" t="s">
        <v>255</v>
      </c>
      <c r="K10" t="s">
        <v>22</v>
      </c>
      <c r="L10" s="186">
        <v>539.25</v>
      </c>
      <c r="M10" s="186">
        <v>0</v>
      </c>
      <c r="N10" s="186">
        <f t="shared" si="0"/>
        <v>561.07000000000005</v>
      </c>
      <c r="O10" s="187">
        <v>471.49</v>
      </c>
      <c r="P10" s="186">
        <f t="shared" si="1"/>
        <v>21.82000000000005</v>
      </c>
      <c r="Q10" s="188">
        <f t="shared" si="3"/>
        <v>4.05</v>
      </c>
    </row>
    <row r="11" spans="1:17" x14ac:dyDescent="0.3">
      <c r="A11" t="s">
        <v>4</v>
      </c>
      <c r="B11" s="51">
        <v>1</v>
      </c>
      <c r="C11" s="51">
        <v>3</v>
      </c>
      <c r="D11" t="s">
        <v>125</v>
      </c>
      <c r="E11" s="1">
        <f t="shared" si="2"/>
        <v>612.96</v>
      </c>
      <c r="F11" s="1"/>
      <c r="G11" s="1"/>
      <c r="H11" s="1">
        <v>588.66</v>
      </c>
      <c r="I11" s="1"/>
      <c r="J11" t="s">
        <v>255</v>
      </c>
      <c r="K11" t="s">
        <v>22</v>
      </c>
      <c r="L11" s="186">
        <v>588.66</v>
      </c>
      <c r="M11" s="186">
        <v>0</v>
      </c>
      <c r="N11" s="186">
        <f t="shared" si="0"/>
        <v>612.96</v>
      </c>
      <c r="O11" s="187">
        <v>515.09</v>
      </c>
      <c r="P11" s="186">
        <f t="shared" si="1"/>
        <v>24.300000000000068</v>
      </c>
      <c r="Q11" s="188">
        <f t="shared" si="3"/>
        <v>4.13</v>
      </c>
    </row>
    <row r="12" spans="1:17" x14ac:dyDescent="0.3">
      <c r="A12" t="s">
        <v>4</v>
      </c>
      <c r="B12" s="51">
        <v>4</v>
      </c>
      <c r="C12" s="51">
        <v>5</v>
      </c>
      <c r="D12" t="s">
        <v>125</v>
      </c>
      <c r="E12" s="1">
        <f t="shared" si="2"/>
        <v>800.07</v>
      </c>
      <c r="F12" s="1"/>
      <c r="G12" s="1"/>
      <c r="H12" s="1">
        <v>766.85</v>
      </c>
      <c r="I12" s="1"/>
      <c r="J12" t="s">
        <v>255</v>
      </c>
      <c r="K12" t="s">
        <v>22</v>
      </c>
      <c r="L12" s="186">
        <v>766.85</v>
      </c>
      <c r="M12" s="186">
        <v>0</v>
      </c>
      <c r="N12" s="186">
        <f t="shared" si="0"/>
        <v>800.07</v>
      </c>
      <c r="O12" s="187">
        <v>672.33</v>
      </c>
      <c r="P12" s="186">
        <f t="shared" si="1"/>
        <v>33.220000000000027</v>
      </c>
      <c r="Q12" s="188">
        <f t="shared" si="3"/>
        <v>4.33</v>
      </c>
    </row>
    <row r="13" spans="1:17" x14ac:dyDescent="0.3">
      <c r="A13" t="s">
        <v>4</v>
      </c>
      <c r="B13" s="51">
        <v>6</v>
      </c>
      <c r="C13" s="51">
        <v>6</v>
      </c>
      <c r="D13" t="s">
        <v>125</v>
      </c>
      <c r="E13" s="1">
        <f t="shared" si="2"/>
        <v>878.49</v>
      </c>
      <c r="F13" s="1"/>
      <c r="G13" s="1"/>
      <c r="H13" s="1">
        <v>843.44</v>
      </c>
      <c r="I13" s="1"/>
      <c r="J13" t="s">
        <v>255</v>
      </c>
      <c r="K13" t="s">
        <v>22</v>
      </c>
      <c r="L13" s="186">
        <v>843.44</v>
      </c>
      <c r="M13" s="186">
        <v>0</v>
      </c>
      <c r="N13" s="186">
        <f t="shared" si="0"/>
        <v>878.49</v>
      </c>
      <c r="O13" s="187">
        <v>738.23</v>
      </c>
      <c r="P13" s="186">
        <f t="shared" si="1"/>
        <v>35.049999999999955</v>
      </c>
      <c r="Q13" s="188">
        <f t="shared" si="3"/>
        <v>4.16</v>
      </c>
    </row>
    <row r="14" spans="1:17" x14ac:dyDescent="0.3">
      <c r="A14" t="s">
        <v>4</v>
      </c>
      <c r="B14" s="51">
        <v>7</v>
      </c>
      <c r="C14" s="51">
        <v>10</v>
      </c>
      <c r="D14" t="s">
        <v>125</v>
      </c>
      <c r="E14" s="1">
        <f t="shared" si="2"/>
        <v>1317.06</v>
      </c>
      <c r="F14" s="1"/>
      <c r="G14" s="1"/>
      <c r="H14" s="1">
        <v>1261.1099999999999</v>
      </c>
      <c r="I14" s="1"/>
      <c r="J14" t="s">
        <v>255</v>
      </c>
      <c r="K14" t="s">
        <v>22</v>
      </c>
      <c r="L14" s="186">
        <v>1261.1099999999999</v>
      </c>
      <c r="M14" s="186">
        <v>0</v>
      </c>
      <c r="N14" s="186">
        <f t="shared" si="0"/>
        <v>1317.06</v>
      </c>
      <c r="O14" s="187">
        <v>1106.77</v>
      </c>
      <c r="P14" s="186">
        <f t="shared" si="1"/>
        <v>55.950000000000045</v>
      </c>
      <c r="Q14" s="188">
        <f t="shared" si="3"/>
        <v>4.4400000000000004</v>
      </c>
    </row>
    <row r="15" spans="1:17" x14ac:dyDescent="0.3">
      <c r="A15" t="s">
        <v>4</v>
      </c>
      <c r="B15" s="51">
        <v>11</v>
      </c>
      <c r="C15" s="51">
        <v>15</v>
      </c>
      <c r="D15" t="s">
        <v>125</v>
      </c>
      <c r="E15" s="1">
        <f t="shared" si="2"/>
        <v>1960.38</v>
      </c>
      <c r="F15" s="1"/>
      <c r="G15" s="1"/>
      <c r="H15" s="1">
        <v>1876.32</v>
      </c>
      <c r="I15" s="1"/>
      <c r="J15" t="s">
        <v>255</v>
      </c>
      <c r="K15" t="s">
        <v>22</v>
      </c>
      <c r="L15" s="186">
        <v>1876.32</v>
      </c>
      <c r="M15" s="186">
        <v>0</v>
      </c>
      <c r="N15" s="186">
        <f t="shared" si="0"/>
        <v>1960.38</v>
      </c>
      <c r="O15" s="187">
        <v>1647.38</v>
      </c>
      <c r="P15" s="186">
        <f t="shared" si="1"/>
        <v>84.060000000000173</v>
      </c>
      <c r="Q15" s="188">
        <f t="shared" si="3"/>
        <v>4.4800000000000004</v>
      </c>
    </row>
    <row r="16" spans="1:17" x14ac:dyDescent="0.3">
      <c r="A16" t="s">
        <v>4</v>
      </c>
      <c r="B16" s="51">
        <v>16</v>
      </c>
      <c r="C16" s="51">
        <v>20</v>
      </c>
      <c r="D16" t="s">
        <v>125</v>
      </c>
      <c r="E16" s="1">
        <f t="shared" si="2"/>
        <v>2473.87</v>
      </c>
      <c r="F16" s="1"/>
      <c r="G16" s="1"/>
      <c r="H16" s="1">
        <v>2365.35</v>
      </c>
      <c r="I16" s="1"/>
      <c r="J16" t="s">
        <v>255</v>
      </c>
      <c r="K16" t="s">
        <v>22</v>
      </c>
      <c r="L16" s="186">
        <v>2365.35</v>
      </c>
      <c r="M16" s="186">
        <v>0</v>
      </c>
      <c r="N16" s="186">
        <f t="shared" si="0"/>
        <v>2473.87</v>
      </c>
      <c r="O16" s="187">
        <v>2078.88</v>
      </c>
      <c r="P16" s="186">
        <f t="shared" si="1"/>
        <v>108.51999999999998</v>
      </c>
      <c r="Q16" s="188">
        <f t="shared" si="3"/>
        <v>4.59</v>
      </c>
    </row>
    <row r="17" spans="1:17" x14ac:dyDescent="0.3">
      <c r="A17" t="s">
        <v>4</v>
      </c>
      <c r="B17" s="51">
        <v>21</v>
      </c>
      <c r="C17" s="51">
        <v>25</v>
      </c>
      <c r="D17" t="s">
        <v>125</v>
      </c>
      <c r="E17" s="1">
        <f t="shared" si="2"/>
        <v>2877.42</v>
      </c>
      <c r="F17" s="1"/>
      <c r="G17" s="1"/>
      <c r="H17" s="1">
        <v>2752.62</v>
      </c>
      <c r="I17" s="1"/>
      <c r="J17" t="s">
        <v>255</v>
      </c>
      <c r="K17" t="s">
        <v>22</v>
      </c>
      <c r="L17" s="186">
        <v>2752.62</v>
      </c>
      <c r="M17" s="186">
        <v>0</v>
      </c>
      <c r="N17" s="186">
        <f t="shared" si="0"/>
        <v>2877.42</v>
      </c>
      <c r="O17" s="187">
        <v>2418</v>
      </c>
      <c r="P17" s="186">
        <f t="shared" si="1"/>
        <v>124.80000000000018</v>
      </c>
      <c r="Q17" s="188">
        <f t="shared" si="3"/>
        <v>4.53</v>
      </c>
    </row>
    <row r="18" spans="1:17" x14ac:dyDescent="0.3">
      <c r="A18" t="s">
        <v>273</v>
      </c>
      <c r="B18" s="51">
        <v>0</v>
      </c>
      <c r="C18" s="51">
        <v>0</v>
      </c>
      <c r="D18" t="s">
        <v>125</v>
      </c>
      <c r="E18" s="1">
        <f t="shared" si="2"/>
        <v>577.75</v>
      </c>
      <c r="F18" s="1"/>
      <c r="G18" s="1"/>
      <c r="H18" s="1">
        <v>560.03</v>
      </c>
      <c r="I18" s="1"/>
      <c r="J18" t="s">
        <v>22</v>
      </c>
      <c r="K18" t="s">
        <v>22</v>
      </c>
      <c r="L18" s="186">
        <v>560.03</v>
      </c>
      <c r="M18" s="186">
        <v>0</v>
      </c>
      <c r="N18" s="186">
        <f t="shared" si="0"/>
        <v>577.75</v>
      </c>
      <c r="O18" s="187">
        <v>485.5</v>
      </c>
      <c r="P18" s="186">
        <f t="shared" si="1"/>
        <v>17.720000000000027</v>
      </c>
      <c r="Q18" s="188">
        <f t="shared" si="3"/>
        <v>3.16</v>
      </c>
    </row>
    <row r="19" spans="1:17" x14ac:dyDescent="0.3">
      <c r="A19" t="s">
        <v>273</v>
      </c>
      <c r="B19" s="51">
        <v>1</v>
      </c>
      <c r="C19" s="51">
        <v>3</v>
      </c>
      <c r="D19" t="s">
        <v>125</v>
      </c>
      <c r="E19" s="1">
        <f t="shared" si="2"/>
        <v>620.98</v>
      </c>
      <c r="F19" s="1"/>
      <c r="G19" s="1"/>
      <c r="H19" s="1">
        <v>601.21</v>
      </c>
      <c r="I19" s="1"/>
      <c r="J19" t="s">
        <v>22</v>
      </c>
      <c r="K19" t="s">
        <v>22</v>
      </c>
      <c r="L19" s="186">
        <v>601.21</v>
      </c>
      <c r="M19" s="186">
        <v>0</v>
      </c>
      <c r="N19" s="186">
        <f t="shared" si="0"/>
        <v>620.98</v>
      </c>
      <c r="O19" s="187">
        <v>521.83000000000004</v>
      </c>
      <c r="P19" s="186">
        <f t="shared" si="1"/>
        <v>19.769999999999982</v>
      </c>
      <c r="Q19" s="188">
        <f t="shared" si="3"/>
        <v>3.29</v>
      </c>
    </row>
    <row r="20" spans="1:17" x14ac:dyDescent="0.3">
      <c r="A20" t="s">
        <v>273</v>
      </c>
      <c r="B20" s="51">
        <v>4</v>
      </c>
      <c r="C20" s="51">
        <v>5</v>
      </c>
      <c r="D20" t="s">
        <v>125</v>
      </c>
      <c r="E20" s="1">
        <f t="shared" si="2"/>
        <v>812.81999999999994</v>
      </c>
      <c r="F20" s="1"/>
      <c r="G20" s="1"/>
      <c r="H20" s="1">
        <v>783.91</v>
      </c>
      <c r="I20" s="1"/>
      <c r="J20" t="s">
        <v>22</v>
      </c>
      <c r="K20" t="s">
        <v>22</v>
      </c>
      <c r="L20" s="186">
        <v>783.91</v>
      </c>
      <c r="M20" s="186">
        <v>0</v>
      </c>
      <c r="N20" s="186">
        <f t="shared" si="0"/>
        <v>812.81999999999994</v>
      </c>
      <c r="O20" s="187">
        <v>683.04</v>
      </c>
      <c r="P20" s="186">
        <f t="shared" si="1"/>
        <v>28.909999999999968</v>
      </c>
      <c r="Q20" s="188">
        <f t="shared" si="3"/>
        <v>3.69</v>
      </c>
    </row>
    <row r="21" spans="1:17" x14ac:dyDescent="0.3">
      <c r="A21" t="s">
        <v>273</v>
      </c>
      <c r="B21" s="51">
        <v>6</v>
      </c>
      <c r="C21" s="51">
        <v>6</v>
      </c>
      <c r="D21" t="s">
        <v>125</v>
      </c>
      <c r="E21" s="1">
        <f t="shared" si="2"/>
        <v>885.36</v>
      </c>
      <c r="F21" s="1"/>
      <c r="G21" s="1"/>
      <c r="H21" s="1">
        <v>853.37</v>
      </c>
      <c r="I21" s="1"/>
      <c r="J21" t="s">
        <v>22</v>
      </c>
      <c r="K21" t="s">
        <v>22</v>
      </c>
      <c r="L21" s="186">
        <v>853.37</v>
      </c>
      <c r="M21" s="186">
        <v>0</v>
      </c>
      <c r="N21" s="186">
        <f t="shared" si="0"/>
        <v>885.36</v>
      </c>
      <c r="O21" s="187">
        <v>744</v>
      </c>
      <c r="P21" s="186">
        <f t="shared" si="1"/>
        <v>31.990000000000009</v>
      </c>
      <c r="Q21" s="188">
        <f t="shared" si="3"/>
        <v>3.75</v>
      </c>
    </row>
    <row r="22" spans="1:17" x14ac:dyDescent="0.3">
      <c r="A22" t="s">
        <v>273</v>
      </c>
      <c r="B22" s="51">
        <v>7</v>
      </c>
      <c r="C22" s="51">
        <v>10</v>
      </c>
      <c r="D22" t="s">
        <v>125</v>
      </c>
      <c r="E22" s="1">
        <f t="shared" si="2"/>
        <v>1313.91</v>
      </c>
      <c r="F22" s="1"/>
      <c r="G22" s="1"/>
      <c r="H22" s="1">
        <v>1261.52</v>
      </c>
      <c r="I22" s="1"/>
      <c r="J22" t="s">
        <v>22</v>
      </c>
      <c r="K22" t="s">
        <v>22</v>
      </c>
      <c r="L22" s="186">
        <v>1261.52</v>
      </c>
      <c r="M22" s="186">
        <v>0</v>
      </c>
      <c r="N22" s="186">
        <f t="shared" si="0"/>
        <v>1313.91</v>
      </c>
      <c r="O22" s="187">
        <v>1104.1300000000001</v>
      </c>
      <c r="P22" s="186">
        <f t="shared" si="1"/>
        <v>52.3900000000001</v>
      </c>
      <c r="Q22" s="188">
        <f t="shared" si="3"/>
        <v>4.1500000000000004</v>
      </c>
    </row>
    <row r="23" spans="1:17" x14ac:dyDescent="0.3">
      <c r="A23" t="s">
        <v>273</v>
      </c>
      <c r="B23" s="51">
        <v>11</v>
      </c>
      <c r="C23" s="51">
        <v>15</v>
      </c>
      <c r="D23" t="s">
        <v>125</v>
      </c>
      <c r="E23" s="1">
        <f t="shared" si="2"/>
        <v>2049.48</v>
      </c>
      <c r="F23" s="1"/>
      <c r="G23" s="1"/>
      <c r="H23" s="1">
        <v>1965.43</v>
      </c>
      <c r="I23" s="1"/>
      <c r="J23" t="s">
        <v>22</v>
      </c>
      <c r="K23" t="s">
        <v>22</v>
      </c>
      <c r="L23" s="186">
        <v>1965.43</v>
      </c>
      <c r="M23" s="186">
        <v>0</v>
      </c>
      <c r="N23" s="186">
        <f t="shared" si="0"/>
        <v>2049.48</v>
      </c>
      <c r="O23" s="187">
        <v>1722.25</v>
      </c>
      <c r="P23" s="186">
        <f t="shared" si="1"/>
        <v>84.049999999999955</v>
      </c>
      <c r="Q23" s="188">
        <f t="shared" si="3"/>
        <v>4.28</v>
      </c>
    </row>
    <row r="24" spans="1:17" x14ac:dyDescent="0.3">
      <c r="A24" t="s">
        <v>273</v>
      </c>
      <c r="B24" s="51">
        <v>16</v>
      </c>
      <c r="C24" s="51">
        <v>20</v>
      </c>
      <c r="D24" t="s">
        <v>125</v>
      </c>
      <c r="E24" s="1">
        <f t="shared" si="2"/>
        <v>2627.14</v>
      </c>
      <c r="F24" s="1"/>
      <c r="G24" s="1"/>
      <c r="H24" s="1">
        <v>2515.59</v>
      </c>
      <c r="I24" s="1"/>
      <c r="J24" t="s">
        <v>22</v>
      </c>
      <c r="K24" t="s">
        <v>22</v>
      </c>
      <c r="L24" s="186">
        <v>2515.59</v>
      </c>
      <c r="M24" s="186">
        <v>0</v>
      </c>
      <c r="N24" s="186">
        <f t="shared" si="0"/>
        <v>2627.14</v>
      </c>
      <c r="O24" s="187">
        <v>2207.6799999999998</v>
      </c>
      <c r="P24" s="186">
        <f t="shared" si="1"/>
        <v>111.54999999999973</v>
      </c>
      <c r="Q24" s="188">
        <f t="shared" si="3"/>
        <v>4.43</v>
      </c>
    </row>
    <row r="25" spans="1:17" x14ac:dyDescent="0.3">
      <c r="A25" t="s">
        <v>273</v>
      </c>
      <c r="B25" s="51">
        <v>21</v>
      </c>
      <c r="C25" s="51">
        <v>25</v>
      </c>
      <c r="D25" t="s">
        <v>125</v>
      </c>
      <c r="E25" s="1">
        <f t="shared" si="2"/>
        <v>3028.85</v>
      </c>
      <c r="F25" s="1"/>
      <c r="G25" s="1"/>
      <c r="H25" s="1">
        <v>2900.54</v>
      </c>
      <c r="I25" s="1"/>
      <c r="J25" t="s">
        <v>22</v>
      </c>
      <c r="K25" t="s">
        <v>22</v>
      </c>
      <c r="L25" s="186">
        <v>2900.54</v>
      </c>
      <c r="M25" s="186">
        <v>0</v>
      </c>
      <c r="N25" s="186">
        <f t="shared" si="0"/>
        <v>3028.85</v>
      </c>
      <c r="O25" s="187">
        <v>2545.25</v>
      </c>
      <c r="P25" s="186">
        <f t="shared" si="1"/>
        <v>128.30999999999995</v>
      </c>
      <c r="Q25" s="188">
        <f t="shared" si="3"/>
        <v>4.42</v>
      </c>
    </row>
    <row r="26" spans="1:17" x14ac:dyDescent="0.3">
      <c r="A26" t="s">
        <v>5</v>
      </c>
      <c r="B26" s="51">
        <v>0</v>
      </c>
      <c r="C26" s="51">
        <v>25</v>
      </c>
      <c r="D26" t="s">
        <v>125</v>
      </c>
      <c r="E26" s="1">
        <f t="shared" si="2"/>
        <v>152.62</v>
      </c>
      <c r="F26" s="1"/>
      <c r="G26" s="1"/>
      <c r="H26" s="1">
        <v>145.41</v>
      </c>
      <c r="I26" s="1"/>
      <c r="J26" t="s">
        <v>256</v>
      </c>
      <c r="K26" t="s">
        <v>22</v>
      </c>
      <c r="L26" s="186">
        <v>145.41</v>
      </c>
      <c r="M26" s="186">
        <v>0</v>
      </c>
      <c r="N26" s="186">
        <f t="shared" si="0"/>
        <v>152.62</v>
      </c>
      <c r="O26" s="187">
        <v>128.25</v>
      </c>
      <c r="P26" s="186">
        <f t="shared" si="1"/>
        <v>7.210000000000008</v>
      </c>
      <c r="Q26" s="188">
        <f t="shared" si="3"/>
        <v>4.96</v>
      </c>
    </row>
    <row r="27" spans="1:17" x14ac:dyDescent="0.3">
      <c r="A27" t="s">
        <v>524</v>
      </c>
      <c r="B27" s="51">
        <v>0</v>
      </c>
      <c r="C27" s="51">
        <v>10</v>
      </c>
      <c r="D27" t="s">
        <v>28</v>
      </c>
      <c r="E27" s="1">
        <f t="shared" si="2"/>
        <v>190.4</v>
      </c>
      <c r="F27" s="1">
        <v>190.4</v>
      </c>
      <c r="G27" s="1"/>
      <c r="H27" s="1"/>
      <c r="I27" s="1"/>
      <c r="J27" t="s">
        <v>133</v>
      </c>
      <c r="K27" t="s">
        <v>507</v>
      </c>
      <c r="L27" s="186">
        <v>190.4</v>
      </c>
      <c r="M27" s="186">
        <v>0</v>
      </c>
      <c r="N27" s="186">
        <f t="shared" si="0"/>
        <v>190.4</v>
      </c>
      <c r="O27" s="187">
        <v>160</v>
      </c>
      <c r="P27" s="186">
        <f t="shared" si="1"/>
        <v>0</v>
      </c>
      <c r="Q27" s="188">
        <f t="shared" si="3"/>
        <v>0</v>
      </c>
    </row>
    <row r="28" spans="1:17" x14ac:dyDescent="0.3">
      <c r="A28" t="s">
        <v>524</v>
      </c>
      <c r="B28" s="51">
        <v>11</v>
      </c>
      <c r="C28" s="51">
        <v>20</v>
      </c>
      <c r="D28" t="s">
        <v>28</v>
      </c>
      <c r="E28" s="1">
        <f t="shared" si="2"/>
        <v>220.15</v>
      </c>
      <c r="F28" s="1">
        <v>220.15</v>
      </c>
      <c r="G28" s="1"/>
      <c r="H28" s="1"/>
      <c r="I28" s="1"/>
      <c r="J28" t="s">
        <v>133</v>
      </c>
      <c r="K28" t="s">
        <v>507</v>
      </c>
      <c r="L28" s="186">
        <v>220.15</v>
      </c>
      <c r="M28" s="186">
        <v>0</v>
      </c>
      <c r="N28" s="186">
        <f t="shared" si="0"/>
        <v>220.15</v>
      </c>
      <c r="O28" s="187">
        <v>185</v>
      </c>
      <c r="P28" s="186">
        <f t="shared" si="1"/>
        <v>0</v>
      </c>
      <c r="Q28" s="188">
        <f t="shared" si="3"/>
        <v>0</v>
      </c>
    </row>
    <row r="29" spans="1:17" x14ac:dyDescent="0.3">
      <c r="A29" t="s">
        <v>524</v>
      </c>
      <c r="B29" s="51">
        <v>21</v>
      </c>
      <c r="C29" s="51">
        <v>25</v>
      </c>
      <c r="D29" t="s">
        <v>28</v>
      </c>
      <c r="E29" s="1">
        <f t="shared" si="2"/>
        <v>327.25</v>
      </c>
      <c r="F29" s="1">
        <v>327.25</v>
      </c>
      <c r="G29" s="1"/>
      <c r="H29" s="1"/>
      <c r="I29" s="1"/>
      <c r="J29" t="s">
        <v>133</v>
      </c>
      <c r="K29" t="s">
        <v>507</v>
      </c>
      <c r="L29" s="186">
        <v>327.25</v>
      </c>
      <c r="M29" s="186">
        <v>0</v>
      </c>
      <c r="N29" s="186">
        <f t="shared" si="0"/>
        <v>327.25</v>
      </c>
      <c r="O29" s="187">
        <v>275</v>
      </c>
      <c r="P29" s="186">
        <f t="shared" si="1"/>
        <v>0</v>
      </c>
      <c r="Q29" s="188">
        <f t="shared" si="3"/>
        <v>0</v>
      </c>
    </row>
    <row r="30" spans="1:17" x14ac:dyDescent="0.3">
      <c r="A30" t="s">
        <v>525</v>
      </c>
      <c r="B30" s="51">
        <v>0</v>
      </c>
      <c r="C30" s="51">
        <v>10</v>
      </c>
      <c r="D30" t="s">
        <v>28</v>
      </c>
      <c r="E30" s="1">
        <f t="shared" si="2"/>
        <v>380.8</v>
      </c>
      <c r="F30" s="1">
        <v>380.8</v>
      </c>
      <c r="G30" s="1"/>
      <c r="H30" s="1"/>
      <c r="I30" s="1"/>
      <c r="J30" t="s">
        <v>133</v>
      </c>
      <c r="K30" t="s">
        <v>507</v>
      </c>
      <c r="L30" s="186">
        <v>380.8</v>
      </c>
      <c r="M30" s="186">
        <v>0</v>
      </c>
      <c r="N30" s="186">
        <f t="shared" si="0"/>
        <v>380.8</v>
      </c>
      <c r="O30" s="187">
        <v>320</v>
      </c>
      <c r="P30" s="186">
        <f t="shared" si="1"/>
        <v>0</v>
      </c>
      <c r="Q30" s="188">
        <f t="shared" si="3"/>
        <v>0</v>
      </c>
    </row>
    <row r="31" spans="1:17" x14ac:dyDescent="0.3">
      <c r="A31" t="s">
        <v>525</v>
      </c>
      <c r="B31" s="51">
        <v>11</v>
      </c>
      <c r="C31" s="51">
        <v>20</v>
      </c>
      <c r="D31" t="s">
        <v>28</v>
      </c>
      <c r="E31" s="1">
        <f t="shared" si="2"/>
        <v>440.3</v>
      </c>
      <c r="F31" s="1">
        <v>440.3</v>
      </c>
      <c r="G31" s="1"/>
      <c r="H31" s="1"/>
      <c r="I31" s="1"/>
      <c r="J31" t="s">
        <v>133</v>
      </c>
      <c r="K31" t="s">
        <v>507</v>
      </c>
      <c r="L31" s="186">
        <v>440.3</v>
      </c>
      <c r="M31" s="186">
        <v>0</v>
      </c>
      <c r="N31" s="186">
        <f t="shared" si="0"/>
        <v>440.3</v>
      </c>
      <c r="O31" s="187">
        <v>370</v>
      </c>
      <c r="P31" s="186">
        <f t="shared" si="1"/>
        <v>0</v>
      </c>
      <c r="Q31" s="188">
        <f t="shared" si="3"/>
        <v>0</v>
      </c>
    </row>
    <row r="32" spans="1:17" x14ac:dyDescent="0.3">
      <c r="A32" t="s">
        <v>525</v>
      </c>
      <c r="B32" s="51">
        <v>21</v>
      </c>
      <c r="C32" s="51">
        <v>25</v>
      </c>
      <c r="D32" t="s">
        <v>28</v>
      </c>
      <c r="E32" s="1">
        <f t="shared" si="2"/>
        <v>654.5</v>
      </c>
      <c r="F32" s="1">
        <v>654.5</v>
      </c>
      <c r="G32" s="1"/>
      <c r="H32" s="1"/>
      <c r="I32" s="1"/>
      <c r="J32" t="s">
        <v>133</v>
      </c>
      <c r="K32" t="s">
        <v>507</v>
      </c>
      <c r="L32" s="186">
        <v>654.5</v>
      </c>
      <c r="M32" s="186">
        <v>0</v>
      </c>
      <c r="N32" s="186">
        <f t="shared" si="0"/>
        <v>654.5</v>
      </c>
      <c r="O32" s="187">
        <v>550</v>
      </c>
      <c r="P32" s="186">
        <f t="shared" si="1"/>
        <v>0</v>
      </c>
      <c r="Q32" s="188">
        <f t="shared" si="3"/>
        <v>0</v>
      </c>
    </row>
    <row r="33" spans="1:17" x14ac:dyDescent="0.3">
      <c r="A33" t="s">
        <v>116</v>
      </c>
      <c r="B33" s="51">
        <v>0</v>
      </c>
      <c r="C33" s="51">
        <v>25</v>
      </c>
      <c r="D33" t="s">
        <v>24</v>
      </c>
      <c r="E33" s="1">
        <f t="shared" si="2"/>
        <v>320.34999999999997</v>
      </c>
      <c r="F33" s="1"/>
      <c r="G33" s="1">
        <v>290.55</v>
      </c>
      <c r="H33" s="1"/>
      <c r="I33" s="1"/>
      <c r="J33" t="s">
        <v>505</v>
      </c>
      <c r="K33" t="s">
        <v>509</v>
      </c>
      <c r="L33" s="186">
        <v>305.08</v>
      </c>
      <c r="M33" s="186">
        <v>5</v>
      </c>
      <c r="N33" s="186">
        <f t="shared" si="0"/>
        <v>320.34999999999997</v>
      </c>
      <c r="O33" s="187">
        <v>269.2</v>
      </c>
      <c r="P33" s="186">
        <f t="shared" si="1"/>
        <v>15.269999999999982</v>
      </c>
      <c r="Q33" s="188">
        <f t="shared" si="3"/>
        <v>5.01</v>
      </c>
    </row>
    <row r="34" spans="1:17" x14ac:dyDescent="0.3">
      <c r="A34" t="s">
        <v>116</v>
      </c>
      <c r="B34" s="51">
        <v>0</v>
      </c>
      <c r="C34" s="51">
        <v>25</v>
      </c>
      <c r="D34" t="s">
        <v>125</v>
      </c>
      <c r="E34" s="1">
        <f t="shared" si="2"/>
        <v>288.31</v>
      </c>
      <c r="F34" s="1"/>
      <c r="G34" s="1"/>
      <c r="H34" s="1">
        <v>261.49</v>
      </c>
      <c r="I34" s="1"/>
      <c r="J34" t="s">
        <v>505</v>
      </c>
      <c r="K34" t="s">
        <v>509</v>
      </c>
      <c r="L34" s="186">
        <v>274.57</v>
      </c>
      <c r="M34" s="186">
        <v>5</v>
      </c>
      <c r="N34" s="186">
        <f t="shared" si="0"/>
        <v>288.31</v>
      </c>
      <c r="O34" s="187">
        <v>242.28</v>
      </c>
      <c r="P34" s="186">
        <f t="shared" si="1"/>
        <v>13.740000000000009</v>
      </c>
      <c r="Q34" s="188">
        <f t="shared" si="3"/>
        <v>5</v>
      </c>
    </row>
    <row r="35" spans="1:17" x14ac:dyDescent="0.3">
      <c r="A35" t="s">
        <v>127</v>
      </c>
      <c r="B35" s="51">
        <v>0</v>
      </c>
      <c r="C35" s="51">
        <v>25</v>
      </c>
      <c r="D35" t="s">
        <v>24</v>
      </c>
      <c r="E35" s="1">
        <f t="shared" si="2"/>
        <v>280.3</v>
      </c>
      <c r="F35" s="1"/>
      <c r="G35" s="1">
        <v>254.23</v>
      </c>
      <c r="H35" s="1"/>
      <c r="J35" t="s">
        <v>505</v>
      </c>
      <c r="K35" t="s">
        <v>509</v>
      </c>
      <c r="L35" s="186">
        <v>266.95</v>
      </c>
      <c r="M35" s="186">
        <v>5</v>
      </c>
      <c r="N35" s="186">
        <f t="shared" si="0"/>
        <v>280.3</v>
      </c>
      <c r="O35" s="187">
        <v>235.55</v>
      </c>
      <c r="P35" s="186">
        <f t="shared" si="1"/>
        <v>13.350000000000023</v>
      </c>
      <c r="Q35" s="188">
        <f t="shared" si="3"/>
        <v>5</v>
      </c>
    </row>
    <row r="36" spans="1:17" x14ac:dyDescent="0.3">
      <c r="A36" t="s">
        <v>127</v>
      </c>
      <c r="B36" s="51">
        <v>0</v>
      </c>
      <c r="C36" s="51">
        <v>25</v>
      </c>
      <c r="D36" t="s">
        <v>125</v>
      </c>
      <c r="E36" s="1">
        <f t="shared" si="2"/>
        <v>252.27</v>
      </c>
      <c r="F36" s="1"/>
      <c r="G36" s="1"/>
      <c r="H36" s="1">
        <v>228.82</v>
      </c>
      <c r="I36" s="1"/>
      <c r="J36" t="s">
        <v>505</v>
      </c>
      <c r="K36" t="s">
        <v>509</v>
      </c>
      <c r="L36" s="186">
        <v>240.26999999999998</v>
      </c>
      <c r="M36" s="186">
        <v>5</v>
      </c>
      <c r="N36" s="186">
        <f t="shared" si="0"/>
        <v>252.27</v>
      </c>
      <c r="O36" s="187">
        <v>211.99</v>
      </c>
      <c r="P36" s="186">
        <f t="shared" si="1"/>
        <v>12.000000000000028</v>
      </c>
      <c r="Q36" s="188">
        <f t="shared" si="3"/>
        <v>4.99</v>
      </c>
    </row>
    <row r="37" spans="1:17" x14ac:dyDescent="0.3">
      <c r="A37" t="s">
        <v>116</v>
      </c>
      <c r="B37" s="51">
        <v>0</v>
      </c>
      <c r="C37" s="51">
        <v>25</v>
      </c>
      <c r="D37" t="s">
        <v>24</v>
      </c>
      <c r="E37" s="1">
        <f t="shared" si="2"/>
        <v>422.20000000000005</v>
      </c>
      <c r="F37" s="1"/>
      <c r="G37" s="1">
        <v>382.94</v>
      </c>
      <c r="H37" s="1"/>
      <c r="I37" s="1"/>
      <c r="J37" t="s">
        <v>506</v>
      </c>
      <c r="K37" t="s">
        <v>509</v>
      </c>
      <c r="L37" s="186">
        <v>402.09</v>
      </c>
      <c r="M37" s="186">
        <v>5</v>
      </c>
      <c r="N37" s="186">
        <f t="shared" si="0"/>
        <v>422.20000000000005</v>
      </c>
      <c r="O37" s="187">
        <v>354.79</v>
      </c>
      <c r="P37" s="186">
        <f t="shared" si="1"/>
        <v>20.11000000000007</v>
      </c>
      <c r="Q37" s="188">
        <f t="shared" si="3"/>
        <v>5</v>
      </c>
    </row>
    <row r="38" spans="1:17" x14ac:dyDescent="0.3">
      <c r="A38" t="s">
        <v>116</v>
      </c>
      <c r="B38" s="51">
        <v>0</v>
      </c>
      <c r="C38" s="51">
        <v>25</v>
      </c>
      <c r="D38" t="s">
        <v>125</v>
      </c>
      <c r="E38" s="1">
        <f t="shared" si="2"/>
        <v>386.69</v>
      </c>
      <c r="F38" s="1"/>
      <c r="G38" s="1"/>
      <c r="H38" s="1">
        <v>350.74</v>
      </c>
      <c r="I38" s="1"/>
      <c r="J38" t="s">
        <v>506</v>
      </c>
      <c r="K38" t="s">
        <v>509</v>
      </c>
      <c r="L38" s="186">
        <v>368.28000000000003</v>
      </c>
      <c r="M38" s="186">
        <v>5</v>
      </c>
      <c r="N38" s="186">
        <f t="shared" si="0"/>
        <v>386.69</v>
      </c>
      <c r="O38" s="187">
        <v>324.95</v>
      </c>
      <c r="P38" s="186">
        <f t="shared" si="1"/>
        <v>18.409999999999968</v>
      </c>
      <c r="Q38" s="188">
        <f t="shared" si="3"/>
        <v>5</v>
      </c>
    </row>
    <row r="39" spans="1:17" x14ac:dyDescent="0.3">
      <c r="A39" t="s">
        <v>116</v>
      </c>
      <c r="B39" s="51">
        <v>0</v>
      </c>
      <c r="C39" s="51">
        <v>25</v>
      </c>
      <c r="D39" t="s">
        <v>126</v>
      </c>
      <c r="E39" s="1">
        <f t="shared" si="2"/>
        <v>332.12</v>
      </c>
      <c r="F39" s="1"/>
      <c r="G39" s="1"/>
      <c r="H39" s="1"/>
      <c r="I39" s="1">
        <v>301.24</v>
      </c>
      <c r="J39" t="s">
        <v>506</v>
      </c>
      <c r="K39" t="s">
        <v>509</v>
      </c>
      <c r="L39" s="186">
        <v>316.31</v>
      </c>
      <c r="M39" s="186">
        <v>5</v>
      </c>
      <c r="N39" s="186">
        <f t="shared" si="0"/>
        <v>332.12</v>
      </c>
      <c r="O39" s="187">
        <v>279.08999999999997</v>
      </c>
      <c r="P39" s="186">
        <f t="shared" si="1"/>
        <v>15.810000000000002</v>
      </c>
      <c r="Q39" s="188">
        <f t="shared" si="3"/>
        <v>5</v>
      </c>
    </row>
    <row r="40" spans="1:17" x14ac:dyDescent="0.3">
      <c r="A40" t="s">
        <v>127</v>
      </c>
      <c r="B40" s="51">
        <v>0</v>
      </c>
      <c r="C40" s="51">
        <v>25</v>
      </c>
      <c r="D40" t="s">
        <v>24</v>
      </c>
      <c r="E40" s="1">
        <f t="shared" si="2"/>
        <v>363.14000000000004</v>
      </c>
      <c r="F40" s="1"/>
      <c r="G40" s="1">
        <v>329.38</v>
      </c>
      <c r="H40" s="1"/>
      <c r="I40" s="1"/>
      <c r="J40" t="s">
        <v>506</v>
      </c>
      <c r="K40" t="s">
        <v>509</v>
      </c>
      <c r="L40" s="186">
        <v>345.85</v>
      </c>
      <c r="M40" s="186">
        <v>5</v>
      </c>
      <c r="N40" s="186">
        <f t="shared" si="0"/>
        <v>363.14000000000004</v>
      </c>
      <c r="O40" s="187">
        <v>305.16000000000003</v>
      </c>
      <c r="P40" s="186">
        <f t="shared" si="1"/>
        <v>17.29000000000002</v>
      </c>
      <c r="Q40" s="188">
        <f t="shared" si="3"/>
        <v>5</v>
      </c>
    </row>
    <row r="41" spans="1:17" x14ac:dyDescent="0.3">
      <c r="A41" t="s">
        <v>127</v>
      </c>
      <c r="B41" s="51">
        <v>0</v>
      </c>
      <c r="C41" s="51">
        <v>25</v>
      </c>
      <c r="D41" t="s">
        <v>125</v>
      </c>
      <c r="E41" s="1">
        <f t="shared" si="2"/>
        <v>331.43</v>
      </c>
      <c r="F41" s="1"/>
      <c r="G41" s="1"/>
      <c r="H41" s="1">
        <v>300.61</v>
      </c>
      <c r="I41" s="1"/>
      <c r="J41" t="s">
        <v>506</v>
      </c>
      <c r="K41" t="s">
        <v>509</v>
      </c>
      <c r="L41" s="186">
        <v>315.65000000000003</v>
      </c>
      <c r="M41" s="186">
        <v>5</v>
      </c>
      <c r="N41" s="186">
        <f t="shared" si="0"/>
        <v>331.43</v>
      </c>
      <c r="O41" s="187">
        <v>278.51</v>
      </c>
      <c r="P41" s="186">
        <f t="shared" si="1"/>
        <v>15.779999999999973</v>
      </c>
      <c r="Q41" s="188">
        <f t="shared" si="3"/>
        <v>5</v>
      </c>
    </row>
    <row r="42" spans="1:17" x14ac:dyDescent="0.3">
      <c r="A42" t="s">
        <v>127</v>
      </c>
      <c r="B42" s="51">
        <v>0</v>
      </c>
      <c r="C42" s="51">
        <v>25</v>
      </c>
      <c r="D42" t="s">
        <v>126</v>
      </c>
      <c r="E42" s="1">
        <f t="shared" si="2"/>
        <v>284.56</v>
      </c>
      <c r="F42" s="1"/>
      <c r="G42" s="1"/>
      <c r="H42" s="1"/>
      <c r="I42" s="1">
        <v>258.08</v>
      </c>
      <c r="J42" t="s">
        <v>506</v>
      </c>
      <c r="K42" t="s">
        <v>509</v>
      </c>
      <c r="L42" s="186">
        <v>270.99</v>
      </c>
      <c r="M42" s="186">
        <v>5</v>
      </c>
      <c r="N42" s="186">
        <f t="shared" si="0"/>
        <v>284.56</v>
      </c>
      <c r="O42" s="187">
        <v>239.13</v>
      </c>
      <c r="P42" s="186">
        <f t="shared" si="1"/>
        <v>13.569999999999993</v>
      </c>
      <c r="Q42" s="188">
        <f t="shared" si="3"/>
        <v>5.01</v>
      </c>
    </row>
    <row r="43" spans="1:17" x14ac:dyDescent="0.3">
      <c r="A43" t="s">
        <v>116</v>
      </c>
      <c r="B43" s="51">
        <v>0</v>
      </c>
      <c r="C43" s="51">
        <v>25</v>
      </c>
      <c r="D43" t="s">
        <v>24</v>
      </c>
      <c r="E43" s="1">
        <f t="shared" si="2"/>
        <v>283.57</v>
      </c>
      <c r="F43" s="1"/>
      <c r="G43" s="1">
        <v>257.19</v>
      </c>
      <c r="H43" s="1"/>
      <c r="I43" s="1"/>
      <c r="J43" t="s">
        <v>505</v>
      </c>
      <c r="K43" t="s">
        <v>508</v>
      </c>
      <c r="L43" s="186">
        <v>270.05</v>
      </c>
      <c r="M43" s="186">
        <v>5</v>
      </c>
      <c r="N43" s="186">
        <f t="shared" si="0"/>
        <v>283.57</v>
      </c>
      <c r="O43" s="187">
        <v>238.29</v>
      </c>
      <c r="P43" s="186">
        <f t="shared" si="1"/>
        <v>13.519999999999982</v>
      </c>
      <c r="Q43" s="188">
        <f t="shared" si="3"/>
        <v>5.01</v>
      </c>
    </row>
    <row r="44" spans="1:17" x14ac:dyDescent="0.3">
      <c r="A44" t="s">
        <v>116</v>
      </c>
      <c r="B44" s="51">
        <v>0</v>
      </c>
      <c r="C44" s="51">
        <v>25</v>
      </c>
      <c r="D44" t="s">
        <v>125</v>
      </c>
      <c r="E44" s="1">
        <f t="shared" si="2"/>
        <v>255.2</v>
      </c>
      <c r="F44" s="1"/>
      <c r="G44" s="1"/>
      <c r="H44" s="1">
        <v>231.46</v>
      </c>
      <c r="I44" s="1"/>
      <c r="J44" t="s">
        <v>505</v>
      </c>
      <c r="K44" t="s">
        <v>508</v>
      </c>
      <c r="L44" s="186">
        <v>243.04000000000002</v>
      </c>
      <c r="M44" s="186">
        <v>5</v>
      </c>
      <c r="N44" s="186">
        <f t="shared" si="0"/>
        <v>255.2</v>
      </c>
      <c r="O44" s="187">
        <v>214.45</v>
      </c>
      <c r="P44" s="186">
        <f t="shared" si="1"/>
        <v>12.159999999999968</v>
      </c>
      <c r="Q44" s="188">
        <f t="shared" si="3"/>
        <v>5</v>
      </c>
    </row>
    <row r="45" spans="1:17" x14ac:dyDescent="0.3">
      <c r="A45" t="s">
        <v>127</v>
      </c>
      <c r="B45" s="51">
        <v>0</v>
      </c>
      <c r="C45" s="51">
        <v>25</v>
      </c>
      <c r="D45" t="s">
        <v>24</v>
      </c>
      <c r="E45" s="1">
        <f t="shared" si="2"/>
        <v>248.10000000000002</v>
      </c>
      <c r="F45" s="1"/>
      <c r="G45" s="1">
        <v>225.04</v>
      </c>
      <c r="H45" s="1"/>
      <c r="J45" t="s">
        <v>505</v>
      </c>
      <c r="K45" t="s">
        <v>508</v>
      </c>
      <c r="L45" s="186">
        <v>236.29999999999998</v>
      </c>
      <c r="M45" s="186">
        <v>5</v>
      </c>
      <c r="N45" s="186">
        <f t="shared" si="0"/>
        <v>248.10000000000002</v>
      </c>
      <c r="O45" s="187">
        <v>208.49</v>
      </c>
      <c r="P45" s="186">
        <f t="shared" si="1"/>
        <v>11.80000000000004</v>
      </c>
      <c r="Q45" s="188">
        <f t="shared" si="3"/>
        <v>4.99</v>
      </c>
    </row>
    <row r="46" spans="1:17" x14ac:dyDescent="0.3">
      <c r="A46" t="s">
        <v>127</v>
      </c>
      <c r="B46" s="51">
        <v>0</v>
      </c>
      <c r="C46" s="51">
        <v>25</v>
      </c>
      <c r="D46" t="s">
        <v>125</v>
      </c>
      <c r="E46" s="1">
        <f t="shared" si="2"/>
        <v>223.3</v>
      </c>
      <c r="F46" s="1"/>
      <c r="G46" s="1"/>
      <c r="H46" s="1">
        <v>202.54</v>
      </c>
      <c r="I46" s="1"/>
      <c r="J46" t="s">
        <v>505</v>
      </c>
      <c r="K46" t="s">
        <v>508</v>
      </c>
      <c r="L46" s="186">
        <v>212.67</v>
      </c>
      <c r="M46" s="186">
        <v>5</v>
      </c>
      <c r="N46" s="186">
        <f t="shared" si="0"/>
        <v>223.3</v>
      </c>
      <c r="O46" s="187">
        <v>187.65</v>
      </c>
      <c r="P46" s="186">
        <f t="shared" si="1"/>
        <v>10.630000000000024</v>
      </c>
      <c r="Q46" s="188">
        <f t="shared" si="3"/>
        <v>5</v>
      </c>
    </row>
    <row r="47" spans="1:17" x14ac:dyDescent="0.3">
      <c r="A47" t="s">
        <v>116</v>
      </c>
      <c r="B47" s="51">
        <v>0</v>
      </c>
      <c r="C47" s="51">
        <v>25</v>
      </c>
      <c r="D47" t="s">
        <v>24</v>
      </c>
      <c r="E47" s="1">
        <f t="shared" si="2"/>
        <v>379.8</v>
      </c>
      <c r="F47" s="1"/>
      <c r="G47" s="1">
        <v>344.48</v>
      </c>
      <c r="H47" s="1"/>
      <c r="I47" s="1"/>
      <c r="J47" t="s">
        <v>506</v>
      </c>
      <c r="K47" t="s">
        <v>508</v>
      </c>
      <c r="L47" s="186">
        <v>361.71000000000004</v>
      </c>
      <c r="M47" s="186">
        <v>5</v>
      </c>
      <c r="N47" s="186">
        <f t="shared" si="0"/>
        <v>379.8</v>
      </c>
      <c r="O47" s="187">
        <v>319.16000000000003</v>
      </c>
      <c r="P47" s="186">
        <f t="shared" si="1"/>
        <v>18.089999999999975</v>
      </c>
      <c r="Q47" s="188">
        <f t="shared" si="3"/>
        <v>5</v>
      </c>
    </row>
    <row r="48" spans="1:17" x14ac:dyDescent="0.3">
      <c r="A48" t="s">
        <v>116</v>
      </c>
      <c r="B48" s="51">
        <v>0</v>
      </c>
      <c r="C48" s="51">
        <v>25</v>
      </c>
      <c r="D48" t="s">
        <v>125</v>
      </c>
      <c r="E48" s="1">
        <f t="shared" si="2"/>
        <v>349.03000000000003</v>
      </c>
      <c r="F48" s="1"/>
      <c r="G48" s="1"/>
      <c r="H48" s="1">
        <v>316.56</v>
      </c>
      <c r="I48" s="1"/>
      <c r="J48" t="s">
        <v>506</v>
      </c>
      <c r="K48" t="s">
        <v>508</v>
      </c>
      <c r="L48" s="186">
        <v>332.39</v>
      </c>
      <c r="M48" s="186">
        <v>5</v>
      </c>
      <c r="N48" s="186">
        <f t="shared" si="0"/>
        <v>349.03000000000003</v>
      </c>
      <c r="O48" s="187">
        <v>293.3</v>
      </c>
      <c r="P48" s="186">
        <f t="shared" si="1"/>
        <v>16.640000000000043</v>
      </c>
      <c r="Q48" s="188">
        <f t="shared" si="3"/>
        <v>5.01</v>
      </c>
    </row>
    <row r="49" spans="1:17" x14ac:dyDescent="0.3">
      <c r="A49" t="s">
        <v>116</v>
      </c>
      <c r="B49" s="51">
        <v>0</v>
      </c>
      <c r="C49" s="51">
        <v>25</v>
      </c>
      <c r="D49" t="s">
        <v>126</v>
      </c>
      <c r="E49" s="1">
        <f t="shared" si="2"/>
        <v>295.53999999999996</v>
      </c>
      <c r="F49" s="1"/>
      <c r="G49" s="1"/>
      <c r="H49" s="1"/>
      <c r="I49" s="1">
        <v>268.05</v>
      </c>
      <c r="J49" t="s">
        <v>506</v>
      </c>
      <c r="K49" t="s">
        <v>508</v>
      </c>
      <c r="L49" s="186">
        <v>281.46000000000004</v>
      </c>
      <c r="M49" s="186">
        <v>5</v>
      </c>
      <c r="N49" s="186">
        <f t="shared" si="0"/>
        <v>295.53999999999996</v>
      </c>
      <c r="O49" s="187">
        <v>248.35</v>
      </c>
      <c r="P49" s="186">
        <f t="shared" si="1"/>
        <v>14.079999999999927</v>
      </c>
      <c r="Q49" s="188">
        <f t="shared" si="3"/>
        <v>5</v>
      </c>
    </row>
    <row r="50" spans="1:17" x14ac:dyDescent="0.3">
      <c r="A50" t="s">
        <v>127</v>
      </c>
      <c r="B50" s="51">
        <v>0</v>
      </c>
      <c r="C50" s="51">
        <v>25</v>
      </c>
      <c r="D50" t="s">
        <v>24</v>
      </c>
      <c r="E50" s="1">
        <f t="shared" si="2"/>
        <v>317.81</v>
      </c>
      <c r="F50" s="1"/>
      <c r="G50" s="1">
        <v>288.26</v>
      </c>
      <c r="H50" s="1"/>
      <c r="I50" s="1"/>
      <c r="J50" t="s">
        <v>506</v>
      </c>
      <c r="K50" t="s">
        <v>508</v>
      </c>
      <c r="L50" s="186">
        <v>302.68</v>
      </c>
      <c r="M50" s="186">
        <v>5</v>
      </c>
      <c r="N50" s="186">
        <f t="shared" si="0"/>
        <v>317.81</v>
      </c>
      <c r="O50" s="187">
        <v>267.07</v>
      </c>
      <c r="P50" s="186">
        <f t="shared" si="1"/>
        <v>15.129999999999995</v>
      </c>
      <c r="Q50" s="188">
        <f t="shared" si="3"/>
        <v>5</v>
      </c>
    </row>
    <row r="51" spans="1:17" x14ac:dyDescent="0.3">
      <c r="A51" t="s">
        <v>127</v>
      </c>
      <c r="B51" s="51">
        <v>0</v>
      </c>
      <c r="C51" s="51">
        <v>25</v>
      </c>
      <c r="D51" t="s">
        <v>125</v>
      </c>
      <c r="E51" s="1">
        <f t="shared" si="2"/>
        <v>290.99</v>
      </c>
      <c r="F51" s="1"/>
      <c r="G51" s="1"/>
      <c r="H51" s="1">
        <v>263.92</v>
      </c>
      <c r="I51" s="1"/>
      <c r="J51" t="s">
        <v>506</v>
      </c>
      <c r="K51" t="s">
        <v>508</v>
      </c>
      <c r="L51" s="186">
        <v>277.12</v>
      </c>
      <c r="M51" s="186">
        <v>5</v>
      </c>
      <c r="N51" s="186">
        <f t="shared" si="0"/>
        <v>290.99</v>
      </c>
      <c r="O51" s="187">
        <v>244.53</v>
      </c>
      <c r="P51" s="186">
        <f t="shared" si="1"/>
        <v>13.870000000000005</v>
      </c>
      <c r="Q51" s="188">
        <f t="shared" si="3"/>
        <v>5.01</v>
      </c>
    </row>
    <row r="52" spans="1:17" x14ac:dyDescent="0.3">
      <c r="A52" t="s">
        <v>127</v>
      </c>
      <c r="B52" s="51">
        <v>0</v>
      </c>
      <c r="C52" s="51">
        <v>25</v>
      </c>
      <c r="D52" t="s">
        <v>126</v>
      </c>
      <c r="E52" s="1">
        <f t="shared" si="2"/>
        <v>245.63</v>
      </c>
      <c r="F52" s="1"/>
      <c r="G52" s="1"/>
      <c r="H52" s="1"/>
      <c r="I52" s="1">
        <v>222.78</v>
      </c>
      <c r="J52" t="s">
        <v>506</v>
      </c>
      <c r="K52" t="s">
        <v>508</v>
      </c>
      <c r="L52" s="186">
        <v>233.92000000000002</v>
      </c>
      <c r="M52" s="186">
        <v>5</v>
      </c>
      <c r="N52" s="186">
        <f t="shared" si="0"/>
        <v>245.63</v>
      </c>
      <c r="O52" s="187">
        <v>206.41</v>
      </c>
      <c r="P52" s="186">
        <f t="shared" si="1"/>
        <v>11.70999999999998</v>
      </c>
      <c r="Q52" s="188">
        <f t="shared" si="3"/>
        <v>5.01</v>
      </c>
    </row>
    <row r="53" spans="1:17" x14ac:dyDescent="0.3">
      <c r="A53" t="s">
        <v>327</v>
      </c>
      <c r="B53" s="51">
        <v>0</v>
      </c>
      <c r="C53" s="51">
        <v>25</v>
      </c>
      <c r="D53" t="s">
        <v>24</v>
      </c>
      <c r="E53" s="1">
        <f t="shared" si="2"/>
        <v>52.78</v>
      </c>
      <c r="F53" s="1"/>
      <c r="G53" s="1">
        <v>49.09</v>
      </c>
      <c r="H53" s="1"/>
      <c r="J53" t="s">
        <v>135</v>
      </c>
      <c r="K53" t="s">
        <v>626</v>
      </c>
      <c r="L53" s="186">
        <v>49.09</v>
      </c>
      <c r="M53" s="186">
        <v>0</v>
      </c>
      <c r="N53" s="186">
        <f t="shared" si="0"/>
        <v>52.78</v>
      </c>
      <c r="O53" s="187">
        <v>44.35</v>
      </c>
      <c r="P53" s="186">
        <f t="shared" si="1"/>
        <v>3.6899999999999977</v>
      </c>
      <c r="Q53" s="188">
        <f t="shared" si="3"/>
        <v>7.52</v>
      </c>
    </row>
    <row r="54" spans="1:17" x14ac:dyDescent="0.3">
      <c r="A54" t="s">
        <v>327</v>
      </c>
      <c r="B54" s="51">
        <v>0</v>
      </c>
      <c r="C54" s="51">
        <v>25</v>
      </c>
      <c r="D54" t="s">
        <v>125</v>
      </c>
      <c r="E54" s="1">
        <f t="shared" si="2"/>
        <v>47.39</v>
      </c>
      <c r="G54" s="1"/>
      <c r="H54" s="1">
        <v>44.07</v>
      </c>
      <c r="I54" s="1"/>
      <c r="J54" t="s">
        <v>135</v>
      </c>
      <c r="K54" t="s">
        <v>626</v>
      </c>
      <c r="L54" s="186">
        <v>44.07</v>
      </c>
      <c r="M54" s="186">
        <v>0</v>
      </c>
      <c r="N54" s="186">
        <f t="shared" si="0"/>
        <v>47.39</v>
      </c>
      <c r="O54" s="187">
        <v>39.82</v>
      </c>
      <c r="P54" s="186">
        <f t="shared" si="1"/>
        <v>3.3200000000000003</v>
      </c>
      <c r="Q54" s="188">
        <f t="shared" si="3"/>
        <v>7.53</v>
      </c>
    </row>
    <row r="55" spans="1:17" x14ac:dyDescent="0.3">
      <c r="A55" t="s">
        <v>264</v>
      </c>
      <c r="B55" s="51">
        <v>0</v>
      </c>
      <c r="C55" s="51">
        <v>25</v>
      </c>
      <c r="D55" t="s">
        <v>24</v>
      </c>
      <c r="E55" s="1">
        <f t="shared" si="2"/>
        <v>272.47000000000003</v>
      </c>
      <c r="G55" s="53">
        <v>207.67</v>
      </c>
      <c r="H55" s="1"/>
      <c r="J55" t="s">
        <v>505</v>
      </c>
      <c r="K55" t="s">
        <v>509</v>
      </c>
      <c r="L55" s="186">
        <v>259.49</v>
      </c>
      <c r="M55" s="186">
        <v>5</v>
      </c>
      <c r="N55" s="186">
        <f t="shared" si="0"/>
        <v>272.47000000000003</v>
      </c>
      <c r="O55" s="187">
        <v>228.97</v>
      </c>
      <c r="P55" s="186">
        <f t="shared" si="1"/>
        <v>12.980000000000018</v>
      </c>
      <c r="Q55" s="188">
        <f t="shared" si="3"/>
        <v>5</v>
      </c>
    </row>
    <row r="56" spans="1:17" x14ac:dyDescent="0.3">
      <c r="A56" t="s">
        <v>264</v>
      </c>
      <c r="B56" s="51">
        <v>0</v>
      </c>
      <c r="C56" s="51">
        <v>25</v>
      </c>
      <c r="D56" t="s">
        <v>125</v>
      </c>
      <c r="E56" s="1">
        <f t="shared" si="2"/>
        <v>245.22</v>
      </c>
      <c r="F56" s="1"/>
      <c r="H56" s="1">
        <v>186.9</v>
      </c>
      <c r="I56" s="53"/>
      <c r="J56" t="s">
        <v>505</v>
      </c>
      <c r="K56" t="s">
        <v>509</v>
      </c>
      <c r="L56" s="186">
        <v>233.54</v>
      </c>
      <c r="M56" s="186">
        <v>5</v>
      </c>
      <c r="N56" s="186">
        <f t="shared" si="0"/>
        <v>245.22</v>
      </c>
      <c r="O56" s="187">
        <v>206.07</v>
      </c>
      <c r="P56" s="186">
        <f t="shared" si="1"/>
        <v>11.680000000000007</v>
      </c>
      <c r="Q56" s="188">
        <f t="shared" si="3"/>
        <v>5</v>
      </c>
    </row>
    <row r="57" spans="1:17" x14ac:dyDescent="0.3">
      <c r="A57" t="s">
        <v>265</v>
      </c>
      <c r="B57" s="51">
        <v>0</v>
      </c>
      <c r="C57" s="51">
        <v>25</v>
      </c>
      <c r="D57" t="s">
        <v>24</v>
      </c>
      <c r="E57" s="1">
        <f t="shared" si="2"/>
        <v>238.42</v>
      </c>
      <c r="F57" s="1"/>
      <c r="G57" s="53">
        <v>181.72</v>
      </c>
      <c r="H57" s="1"/>
      <c r="I57" s="1"/>
      <c r="J57" t="s">
        <v>505</v>
      </c>
      <c r="K57" t="s">
        <v>509</v>
      </c>
      <c r="L57" s="186">
        <v>227.07</v>
      </c>
      <c r="M57" s="186">
        <v>5</v>
      </c>
      <c r="N57" s="186">
        <f t="shared" si="0"/>
        <v>238.42</v>
      </c>
      <c r="O57" s="187">
        <v>200.35</v>
      </c>
      <c r="P57" s="186">
        <f t="shared" si="1"/>
        <v>11.349999999999994</v>
      </c>
      <c r="Q57" s="188">
        <f t="shared" si="3"/>
        <v>5</v>
      </c>
    </row>
    <row r="58" spans="1:17" x14ac:dyDescent="0.3">
      <c r="A58" t="s">
        <v>265</v>
      </c>
      <c r="B58" s="51">
        <v>0</v>
      </c>
      <c r="C58" s="51">
        <v>25</v>
      </c>
      <c r="D58" t="s">
        <v>125</v>
      </c>
      <c r="E58" s="1">
        <f t="shared" si="2"/>
        <v>214.57</v>
      </c>
      <c r="F58" s="1"/>
      <c r="H58" s="1">
        <v>163.54</v>
      </c>
      <c r="I58" s="53"/>
      <c r="J58" t="s">
        <v>505</v>
      </c>
      <c r="K58" t="s">
        <v>509</v>
      </c>
      <c r="L58" s="186">
        <v>204.35</v>
      </c>
      <c r="M58" s="186">
        <v>5</v>
      </c>
      <c r="N58" s="186">
        <f t="shared" si="0"/>
        <v>214.57</v>
      </c>
      <c r="O58" s="187">
        <v>180.31</v>
      </c>
      <c r="P58" s="186">
        <f t="shared" si="1"/>
        <v>10.219999999999999</v>
      </c>
      <c r="Q58" s="188">
        <f t="shared" si="3"/>
        <v>5</v>
      </c>
    </row>
    <row r="59" spans="1:17" x14ac:dyDescent="0.3">
      <c r="A59" t="s">
        <v>264</v>
      </c>
      <c r="B59" s="51">
        <v>0</v>
      </c>
      <c r="C59" s="51">
        <v>25</v>
      </c>
      <c r="D59" t="s">
        <v>24</v>
      </c>
      <c r="E59" s="1">
        <f t="shared" si="2"/>
        <v>390.53000000000003</v>
      </c>
      <c r="F59" s="1"/>
      <c r="G59">
        <v>297.67</v>
      </c>
      <c r="H59" s="1"/>
      <c r="I59" s="53"/>
      <c r="J59" t="s">
        <v>506</v>
      </c>
      <c r="K59" t="s">
        <v>509</v>
      </c>
      <c r="L59" s="186">
        <v>371.95000000000005</v>
      </c>
      <c r="M59" s="186">
        <v>5</v>
      </c>
      <c r="N59" s="186">
        <f t="shared" si="0"/>
        <v>390.53000000000003</v>
      </c>
      <c r="O59" s="187">
        <v>328.18</v>
      </c>
      <c r="P59" s="186">
        <f t="shared" si="1"/>
        <v>18.579999999999984</v>
      </c>
      <c r="Q59" s="188">
        <f t="shared" si="3"/>
        <v>5</v>
      </c>
    </row>
    <row r="60" spans="1:17" x14ac:dyDescent="0.3">
      <c r="A60" t="s">
        <v>264</v>
      </c>
      <c r="B60" s="51">
        <v>0</v>
      </c>
      <c r="C60" s="51">
        <v>25</v>
      </c>
      <c r="D60" t="s">
        <v>125</v>
      </c>
      <c r="E60" s="1">
        <f t="shared" si="2"/>
        <v>357.69</v>
      </c>
      <c r="F60" s="1"/>
      <c r="H60" s="1">
        <v>272.64</v>
      </c>
      <c r="I60" s="53"/>
      <c r="J60" t="s">
        <v>506</v>
      </c>
      <c r="K60" t="s">
        <v>509</v>
      </c>
      <c r="L60" s="186">
        <v>340.67</v>
      </c>
      <c r="M60" s="186">
        <v>5</v>
      </c>
      <c r="N60" s="186">
        <f t="shared" si="0"/>
        <v>357.69</v>
      </c>
      <c r="O60" s="187">
        <v>300.58</v>
      </c>
      <c r="P60" s="186">
        <f t="shared" si="1"/>
        <v>17.019999999999982</v>
      </c>
      <c r="Q60" s="188">
        <f t="shared" si="3"/>
        <v>5</v>
      </c>
    </row>
    <row r="61" spans="1:17" x14ac:dyDescent="0.3">
      <c r="A61" t="s">
        <v>264</v>
      </c>
      <c r="B61" s="51">
        <v>0</v>
      </c>
      <c r="C61" s="51">
        <v>25</v>
      </c>
      <c r="D61" t="s">
        <v>126</v>
      </c>
      <c r="E61" s="1">
        <f t="shared" si="2"/>
        <v>307.21000000000004</v>
      </c>
      <c r="F61" s="1"/>
      <c r="H61" s="1"/>
      <c r="I61" s="53">
        <v>234.16</v>
      </c>
      <c r="J61" t="s">
        <v>506</v>
      </c>
      <c r="K61" t="s">
        <v>509</v>
      </c>
      <c r="L61" s="186">
        <v>292.58999999999997</v>
      </c>
      <c r="M61" s="186">
        <v>5</v>
      </c>
      <c r="N61" s="186">
        <f t="shared" si="0"/>
        <v>307.21000000000004</v>
      </c>
      <c r="O61" s="187">
        <v>258.16000000000003</v>
      </c>
      <c r="P61" s="186">
        <f t="shared" si="1"/>
        <v>14.620000000000061</v>
      </c>
      <c r="Q61" s="188">
        <f t="shared" si="3"/>
        <v>5</v>
      </c>
    </row>
    <row r="62" spans="1:17" x14ac:dyDescent="0.3">
      <c r="A62" t="s">
        <v>265</v>
      </c>
      <c r="B62" s="51">
        <v>0</v>
      </c>
      <c r="C62" s="51">
        <v>25</v>
      </c>
      <c r="D62" t="s">
        <v>24</v>
      </c>
      <c r="E62" s="1">
        <f t="shared" si="2"/>
        <v>335.90999999999997</v>
      </c>
      <c r="F62" s="1"/>
      <c r="G62">
        <v>256.02</v>
      </c>
      <c r="H62" s="1"/>
      <c r="I62" s="53"/>
      <c r="J62" t="s">
        <v>506</v>
      </c>
      <c r="K62" t="s">
        <v>509</v>
      </c>
      <c r="L62" s="186">
        <v>319.89999999999998</v>
      </c>
      <c r="M62" s="186">
        <v>5</v>
      </c>
      <c r="N62" s="186">
        <f t="shared" si="0"/>
        <v>335.90999999999997</v>
      </c>
      <c r="O62" s="187">
        <v>282.27999999999997</v>
      </c>
      <c r="P62" s="186">
        <f t="shared" si="1"/>
        <v>16.009999999999991</v>
      </c>
      <c r="Q62" s="188">
        <f t="shared" si="3"/>
        <v>5</v>
      </c>
    </row>
    <row r="63" spans="1:17" x14ac:dyDescent="0.3">
      <c r="A63" t="s">
        <v>265</v>
      </c>
      <c r="B63" s="51">
        <v>0</v>
      </c>
      <c r="C63" s="51">
        <v>25</v>
      </c>
      <c r="D63" t="s">
        <v>125</v>
      </c>
      <c r="E63" s="1">
        <f t="shared" si="2"/>
        <v>306.57</v>
      </c>
      <c r="F63" s="1"/>
      <c r="H63" s="1">
        <v>233.67</v>
      </c>
      <c r="I63" s="53"/>
      <c r="J63" t="s">
        <v>506</v>
      </c>
      <c r="K63" t="s">
        <v>509</v>
      </c>
      <c r="L63" s="186">
        <v>291.98</v>
      </c>
      <c r="M63" s="186">
        <v>5</v>
      </c>
      <c r="N63" s="186">
        <f t="shared" si="0"/>
        <v>306.57</v>
      </c>
      <c r="O63" s="187">
        <v>257.62</v>
      </c>
      <c r="P63" s="186">
        <f t="shared" si="1"/>
        <v>14.589999999999975</v>
      </c>
      <c r="Q63" s="188">
        <f t="shared" si="3"/>
        <v>5</v>
      </c>
    </row>
    <row r="64" spans="1:17" x14ac:dyDescent="0.3">
      <c r="A64" t="s">
        <v>265</v>
      </c>
      <c r="B64" s="51">
        <v>0</v>
      </c>
      <c r="C64" s="51">
        <v>25</v>
      </c>
      <c r="D64" t="s">
        <v>126</v>
      </c>
      <c r="E64" s="1">
        <f t="shared" si="2"/>
        <v>263.22000000000003</v>
      </c>
      <c r="F64" s="1"/>
      <c r="H64" s="1"/>
      <c r="I64" s="53">
        <v>200.62</v>
      </c>
      <c r="J64" t="s">
        <v>506</v>
      </c>
      <c r="K64" t="s">
        <v>509</v>
      </c>
      <c r="L64" s="186">
        <v>250.68</v>
      </c>
      <c r="M64" s="186">
        <v>5</v>
      </c>
      <c r="N64" s="186">
        <f t="shared" si="0"/>
        <v>263.22000000000003</v>
      </c>
      <c r="O64" s="187">
        <v>221.19</v>
      </c>
      <c r="P64" s="186">
        <f t="shared" si="1"/>
        <v>12.54000000000002</v>
      </c>
      <c r="Q64" s="188">
        <f t="shared" si="3"/>
        <v>5</v>
      </c>
    </row>
    <row r="65" spans="1:17" x14ac:dyDescent="0.3">
      <c r="A65" t="s">
        <v>264</v>
      </c>
      <c r="B65" s="51">
        <v>0</v>
      </c>
      <c r="C65" s="51">
        <v>25</v>
      </c>
      <c r="D65" t="s">
        <v>24</v>
      </c>
      <c r="E65" s="1">
        <f t="shared" si="2"/>
        <v>241.19</v>
      </c>
      <c r="F65" s="1"/>
      <c r="G65">
        <v>183.82</v>
      </c>
      <c r="H65" s="1"/>
      <c r="I65" s="53"/>
      <c r="J65" t="s">
        <v>505</v>
      </c>
      <c r="K65" t="s">
        <v>508</v>
      </c>
      <c r="L65" s="186">
        <v>229.69</v>
      </c>
      <c r="M65" s="186">
        <v>5</v>
      </c>
      <c r="N65" s="186">
        <f t="shared" si="0"/>
        <v>241.19</v>
      </c>
      <c r="O65" s="187">
        <v>202.68</v>
      </c>
      <c r="P65" s="186">
        <f t="shared" si="1"/>
        <v>11.5</v>
      </c>
      <c r="Q65" s="188">
        <f t="shared" si="3"/>
        <v>5.01</v>
      </c>
    </row>
    <row r="66" spans="1:17" x14ac:dyDescent="0.3">
      <c r="A66" t="s">
        <v>264</v>
      </c>
      <c r="B66" s="51">
        <v>0</v>
      </c>
      <c r="C66" s="51">
        <v>25</v>
      </c>
      <c r="D66" t="s">
        <v>125</v>
      </c>
      <c r="E66" s="1">
        <f t="shared" si="2"/>
        <v>217.07</v>
      </c>
      <c r="F66" s="1"/>
      <c r="H66" s="1">
        <v>165.44</v>
      </c>
      <c r="I66" s="53"/>
      <c r="J66" t="s">
        <v>505</v>
      </c>
      <c r="K66" t="s">
        <v>508</v>
      </c>
      <c r="L66" s="186">
        <v>206.72</v>
      </c>
      <c r="M66" s="186">
        <v>5</v>
      </c>
      <c r="N66" s="186">
        <f t="shared" si="0"/>
        <v>217.07</v>
      </c>
      <c r="O66" s="187">
        <v>182.41</v>
      </c>
      <c r="P66" s="186">
        <f t="shared" si="1"/>
        <v>10.349999999999994</v>
      </c>
      <c r="Q66" s="188">
        <f t="shared" si="3"/>
        <v>5.01</v>
      </c>
    </row>
    <row r="67" spans="1:17" x14ac:dyDescent="0.3">
      <c r="A67" t="s">
        <v>265</v>
      </c>
      <c r="B67" s="51">
        <v>0</v>
      </c>
      <c r="C67" s="51">
        <v>25</v>
      </c>
      <c r="D67" t="s">
        <v>24</v>
      </c>
      <c r="E67" s="1">
        <f t="shared" si="2"/>
        <v>211.03</v>
      </c>
      <c r="F67" s="1"/>
      <c r="G67">
        <v>160.85</v>
      </c>
      <c r="H67" s="1"/>
      <c r="I67" s="53"/>
      <c r="J67" t="s">
        <v>505</v>
      </c>
      <c r="K67" t="s">
        <v>508</v>
      </c>
      <c r="L67" s="186">
        <v>200.99</v>
      </c>
      <c r="M67" s="186">
        <v>5</v>
      </c>
      <c r="N67" s="186">
        <f t="shared" ref="N67:N76" si="4">O67+ROUND(O67*0.19,2)</f>
        <v>211.03</v>
      </c>
      <c r="O67" s="187">
        <v>177.34</v>
      </c>
      <c r="P67" s="186">
        <f t="shared" ref="P67:P76" si="5">N67-L67</f>
        <v>10.039999999999992</v>
      </c>
      <c r="Q67" s="188">
        <f t="shared" si="3"/>
        <v>5</v>
      </c>
    </row>
    <row r="68" spans="1:17" x14ac:dyDescent="0.3">
      <c r="A68" t="s">
        <v>265</v>
      </c>
      <c r="B68" s="51">
        <v>0</v>
      </c>
      <c r="C68" s="51">
        <v>25</v>
      </c>
      <c r="D68" t="s">
        <v>125</v>
      </c>
      <c r="E68" s="1">
        <f t="shared" ref="E68:E76" si="6">N68</f>
        <v>189.94</v>
      </c>
      <c r="F68" s="1"/>
      <c r="H68" s="1">
        <v>144.76</v>
      </c>
      <c r="I68" s="53"/>
      <c r="J68" t="s">
        <v>505</v>
      </c>
      <c r="K68" t="s">
        <v>508</v>
      </c>
      <c r="L68" s="186">
        <v>180.88</v>
      </c>
      <c r="M68" s="186">
        <v>5</v>
      </c>
      <c r="N68" s="186">
        <f t="shared" si="4"/>
        <v>189.94</v>
      </c>
      <c r="O68" s="187">
        <v>159.61000000000001</v>
      </c>
      <c r="P68" s="186">
        <f t="shared" si="5"/>
        <v>9.0600000000000023</v>
      </c>
      <c r="Q68" s="188">
        <f t="shared" ref="Q68:Q76" si="7">ROUND(P68/L68*100,2)</f>
        <v>5.01</v>
      </c>
    </row>
    <row r="69" spans="1:17" x14ac:dyDescent="0.3">
      <c r="A69" t="s">
        <v>264</v>
      </c>
      <c r="B69" s="51">
        <v>0</v>
      </c>
      <c r="C69" s="51">
        <v>25</v>
      </c>
      <c r="D69" t="s">
        <v>24</v>
      </c>
      <c r="E69" s="1">
        <f t="shared" si="6"/>
        <v>351.32000000000005</v>
      </c>
      <c r="F69" s="1"/>
      <c r="G69">
        <v>267.44</v>
      </c>
      <c r="H69" s="1"/>
      <c r="I69" s="53"/>
      <c r="J69" t="s">
        <v>506</v>
      </c>
      <c r="K69" t="s">
        <v>508</v>
      </c>
      <c r="L69" s="186">
        <v>334.17</v>
      </c>
      <c r="M69" s="186">
        <v>5</v>
      </c>
      <c r="N69" s="186">
        <f t="shared" si="4"/>
        <v>351.32000000000005</v>
      </c>
      <c r="O69" s="187">
        <v>295.23</v>
      </c>
      <c r="P69" s="186">
        <f t="shared" si="5"/>
        <v>17.150000000000034</v>
      </c>
      <c r="Q69" s="188">
        <f t="shared" si="7"/>
        <v>5.13</v>
      </c>
    </row>
    <row r="70" spans="1:17" x14ac:dyDescent="0.3">
      <c r="A70" t="s">
        <v>264</v>
      </c>
      <c r="B70" s="51">
        <v>0</v>
      </c>
      <c r="C70" s="51">
        <v>25</v>
      </c>
      <c r="D70" t="s">
        <v>125</v>
      </c>
      <c r="E70" s="1">
        <f t="shared" si="6"/>
        <v>322.85000000000002</v>
      </c>
      <c r="F70" s="1"/>
      <c r="H70" s="1">
        <v>246.08</v>
      </c>
      <c r="I70" s="53"/>
      <c r="J70" t="s">
        <v>506</v>
      </c>
      <c r="K70" t="s">
        <v>508</v>
      </c>
      <c r="L70" s="186">
        <v>307.49</v>
      </c>
      <c r="M70" s="186">
        <v>5</v>
      </c>
      <c r="N70" s="186">
        <f t="shared" si="4"/>
        <v>322.85000000000002</v>
      </c>
      <c r="O70" s="187">
        <v>271.3</v>
      </c>
      <c r="P70" s="186">
        <f t="shared" si="5"/>
        <v>15.360000000000014</v>
      </c>
      <c r="Q70" s="188">
        <f t="shared" si="7"/>
        <v>5</v>
      </c>
    </row>
    <row r="71" spans="1:17" x14ac:dyDescent="0.3">
      <c r="A71" t="s">
        <v>264</v>
      </c>
      <c r="B71" s="51">
        <v>0</v>
      </c>
      <c r="C71" s="51">
        <v>25</v>
      </c>
      <c r="D71" t="s">
        <v>126</v>
      </c>
      <c r="E71" s="1">
        <f t="shared" si="6"/>
        <v>273.38</v>
      </c>
      <c r="F71" s="1"/>
      <c r="H71" s="1"/>
      <c r="I71" s="53">
        <v>208.37</v>
      </c>
      <c r="J71" t="s">
        <v>506</v>
      </c>
      <c r="K71" t="s">
        <v>508</v>
      </c>
      <c r="L71" s="186">
        <v>260.36</v>
      </c>
      <c r="M71" s="186">
        <v>5</v>
      </c>
      <c r="N71" s="186">
        <f t="shared" si="4"/>
        <v>273.38</v>
      </c>
      <c r="O71" s="187">
        <v>229.73</v>
      </c>
      <c r="P71" s="186">
        <f t="shared" si="5"/>
        <v>13.019999999999982</v>
      </c>
      <c r="Q71" s="188">
        <f t="shared" si="7"/>
        <v>5</v>
      </c>
    </row>
    <row r="72" spans="1:17" x14ac:dyDescent="0.3">
      <c r="A72" t="s">
        <v>265</v>
      </c>
      <c r="B72" s="51">
        <v>0</v>
      </c>
      <c r="C72" s="51">
        <v>25</v>
      </c>
      <c r="D72" t="s">
        <v>24</v>
      </c>
      <c r="E72" s="1">
        <f t="shared" si="6"/>
        <v>293.97000000000003</v>
      </c>
      <c r="F72" s="1"/>
      <c r="G72">
        <v>224.05</v>
      </c>
      <c r="H72" s="1"/>
      <c r="I72" s="53"/>
      <c r="J72" t="s">
        <v>506</v>
      </c>
      <c r="K72" t="s">
        <v>508</v>
      </c>
      <c r="L72" s="186">
        <v>279.95999999999998</v>
      </c>
      <c r="M72" s="186">
        <v>5</v>
      </c>
      <c r="N72" s="186">
        <f t="shared" si="4"/>
        <v>293.97000000000003</v>
      </c>
      <c r="O72" s="187">
        <v>247.03</v>
      </c>
      <c r="P72" s="186">
        <f t="shared" si="5"/>
        <v>14.010000000000048</v>
      </c>
      <c r="Q72" s="188">
        <f t="shared" si="7"/>
        <v>5</v>
      </c>
    </row>
    <row r="73" spans="1:17" x14ac:dyDescent="0.3">
      <c r="A73" t="s">
        <v>265</v>
      </c>
      <c r="B73" s="51">
        <v>0</v>
      </c>
      <c r="C73" s="51">
        <v>25</v>
      </c>
      <c r="D73" t="s">
        <v>125</v>
      </c>
      <c r="E73" s="1">
        <f t="shared" si="6"/>
        <v>269.17</v>
      </c>
      <c r="F73" s="1"/>
      <c r="H73" s="1">
        <v>205.15</v>
      </c>
      <c r="I73" s="53"/>
      <c r="J73" t="s">
        <v>506</v>
      </c>
      <c r="K73" t="s">
        <v>508</v>
      </c>
      <c r="L73" s="186">
        <v>256.33999999999997</v>
      </c>
      <c r="M73" s="186">
        <v>5</v>
      </c>
      <c r="N73" s="186">
        <f t="shared" si="4"/>
        <v>269.17</v>
      </c>
      <c r="O73" s="187">
        <v>226.19</v>
      </c>
      <c r="P73" s="186">
        <f t="shared" si="5"/>
        <v>12.830000000000041</v>
      </c>
      <c r="Q73" s="188">
        <f t="shared" si="7"/>
        <v>5.01</v>
      </c>
    </row>
    <row r="74" spans="1:17" x14ac:dyDescent="0.3">
      <c r="A74" t="s">
        <v>265</v>
      </c>
      <c r="B74" s="51">
        <v>0</v>
      </c>
      <c r="C74" s="51">
        <v>25</v>
      </c>
      <c r="D74" t="s">
        <v>126</v>
      </c>
      <c r="E74" s="1">
        <f t="shared" si="6"/>
        <v>227.21</v>
      </c>
      <c r="F74" s="1"/>
      <c r="H74" s="1"/>
      <c r="I74" s="53">
        <v>173.17</v>
      </c>
      <c r="J74" t="s">
        <v>506</v>
      </c>
      <c r="K74" t="s">
        <v>508</v>
      </c>
      <c r="L74" s="186">
        <v>216.38</v>
      </c>
      <c r="M74" s="186">
        <v>5</v>
      </c>
      <c r="N74" s="186">
        <f t="shared" si="4"/>
        <v>227.21</v>
      </c>
      <c r="O74" s="187">
        <v>190.93</v>
      </c>
      <c r="P74" s="186">
        <f t="shared" si="5"/>
        <v>10.830000000000013</v>
      </c>
      <c r="Q74" s="188">
        <f t="shared" si="7"/>
        <v>5.01</v>
      </c>
    </row>
    <row r="75" spans="1:17" x14ac:dyDescent="0.3">
      <c r="A75" t="s">
        <v>328</v>
      </c>
      <c r="B75" s="51">
        <v>0</v>
      </c>
      <c r="C75" s="51">
        <v>25</v>
      </c>
      <c r="D75" t="s">
        <v>24</v>
      </c>
      <c r="E75" s="1">
        <f t="shared" si="6"/>
        <v>44.89</v>
      </c>
      <c r="F75" s="1"/>
      <c r="G75" s="1">
        <v>35.08</v>
      </c>
      <c r="H75" s="1"/>
      <c r="I75" s="1"/>
      <c r="J75" t="s">
        <v>310</v>
      </c>
      <c r="L75" s="186">
        <v>41.75</v>
      </c>
      <c r="M75" s="186">
        <v>0</v>
      </c>
      <c r="N75" s="186">
        <f t="shared" si="4"/>
        <v>44.89</v>
      </c>
      <c r="O75" s="187">
        <v>37.72</v>
      </c>
      <c r="P75" s="186">
        <f t="shared" si="5"/>
        <v>3.1400000000000006</v>
      </c>
      <c r="Q75" s="188">
        <f t="shared" si="7"/>
        <v>7.52</v>
      </c>
    </row>
    <row r="76" spans="1:17" x14ac:dyDescent="0.3">
      <c r="A76" t="s">
        <v>328</v>
      </c>
      <c r="B76" s="51">
        <v>0</v>
      </c>
      <c r="C76" s="51">
        <v>25</v>
      </c>
      <c r="D76" t="s">
        <v>125</v>
      </c>
      <c r="E76" s="1">
        <f t="shared" si="6"/>
        <v>40.309999999999995</v>
      </c>
      <c r="F76" s="1"/>
      <c r="G76" s="53"/>
      <c r="H76" s="1">
        <v>31.5</v>
      </c>
      <c r="I76" s="53"/>
      <c r="J76" t="s">
        <v>310</v>
      </c>
      <c r="L76" s="186">
        <v>37.49</v>
      </c>
      <c r="M76" s="186">
        <v>0</v>
      </c>
      <c r="N76" s="186">
        <f t="shared" si="4"/>
        <v>40.309999999999995</v>
      </c>
      <c r="O76" s="187">
        <v>33.869999999999997</v>
      </c>
      <c r="P76" s="186">
        <f t="shared" si="5"/>
        <v>2.8199999999999932</v>
      </c>
      <c r="Q76" s="188">
        <f t="shared" si="7"/>
        <v>7.52</v>
      </c>
    </row>
    <row r="77" spans="1:17" x14ac:dyDescent="0.3">
      <c r="E77" s="1"/>
      <c r="F77" s="1"/>
      <c r="G77" s="1"/>
      <c r="H77" s="1"/>
      <c r="I77" s="1"/>
    </row>
    <row r="78" spans="1:17" x14ac:dyDescent="0.3">
      <c r="E78" s="1"/>
      <c r="F78" s="1"/>
      <c r="G78" s="1"/>
      <c r="H78" s="1"/>
      <c r="I78" s="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Config"/>
  <dimension ref="A1:AB86"/>
  <sheetViews>
    <sheetView workbookViewId="0"/>
  </sheetViews>
  <sheetFormatPr baseColWidth="10" defaultRowHeight="14" x14ac:dyDescent="0.3"/>
  <cols>
    <col min="1" max="1" width="66.5" customWidth="1"/>
    <col min="2" max="2" width="38.83203125" bestFit="1" customWidth="1"/>
    <col min="3" max="4" width="13.58203125" style="66" customWidth="1"/>
    <col min="5" max="5" width="13.58203125" customWidth="1"/>
    <col min="6" max="6" width="22.33203125" bestFit="1" customWidth="1"/>
    <col min="12" max="12" width="17.08203125" bestFit="1" customWidth="1"/>
    <col min="13" max="13" width="19.33203125" bestFit="1" customWidth="1"/>
    <col min="16" max="16" width="11.58203125" customWidth="1"/>
    <col min="17" max="17" width="42.75" bestFit="1" customWidth="1"/>
    <col min="18" max="18" width="69.75" bestFit="1" customWidth="1"/>
    <col min="19" max="19" width="68.33203125" bestFit="1" customWidth="1"/>
    <col min="24" max="24" width="17" bestFit="1" customWidth="1"/>
    <col min="25" max="25" width="28.25" bestFit="1" customWidth="1"/>
    <col min="26" max="26" width="14.33203125" bestFit="1" customWidth="1"/>
    <col min="27" max="27" width="23.58203125" customWidth="1"/>
    <col min="28" max="28" width="34" customWidth="1"/>
  </cols>
  <sheetData>
    <row r="1" spans="1:28" x14ac:dyDescent="0.3">
      <c r="A1" t="s">
        <v>0</v>
      </c>
      <c r="B1" t="s">
        <v>109</v>
      </c>
      <c r="C1" s="66" t="s">
        <v>246</v>
      </c>
      <c r="D1" s="66" t="s">
        <v>246</v>
      </c>
      <c r="E1" t="s">
        <v>157</v>
      </c>
      <c r="F1" t="s">
        <v>111</v>
      </c>
      <c r="G1" t="s">
        <v>120</v>
      </c>
      <c r="H1" t="s">
        <v>123</v>
      </c>
      <c r="I1" t="s">
        <v>515</v>
      </c>
      <c r="J1" t="s">
        <v>297</v>
      </c>
      <c r="K1" t="s">
        <v>136</v>
      </c>
      <c r="L1" t="s">
        <v>148</v>
      </c>
      <c r="M1" t="s">
        <v>146</v>
      </c>
      <c r="N1" t="s">
        <v>138</v>
      </c>
      <c r="O1" t="s">
        <v>140</v>
      </c>
      <c r="P1" t="s">
        <v>145</v>
      </c>
      <c r="S1" t="s">
        <v>0</v>
      </c>
      <c r="T1" t="s">
        <v>0</v>
      </c>
      <c r="U1" t="s">
        <v>253</v>
      </c>
      <c r="V1" t="s">
        <v>268</v>
      </c>
      <c r="W1" t="s">
        <v>378</v>
      </c>
      <c r="X1" t="s">
        <v>379</v>
      </c>
      <c r="Y1" t="s">
        <v>379</v>
      </c>
      <c r="Z1" t="s">
        <v>512</v>
      </c>
      <c r="AA1" t="s">
        <v>634</v>
      </c>
    </row>
    <row r="2" spans="1:28" x14ac:dyDescent="0.3">
      <c r="A2" t="s">
        <v>270</v>
      </c>
      <c r="B2" t="s">
        <v>270</v>
      </c>
      <c r="F2" t="s">
        <v>270</v>
      </c>
      <c r="H2" t="s">
        <v>125</v>
      </c>
      <c r="I2" t="s">
        <v>24</v>
      </c>
      <c r="J2" t="s">
        <v>121</v>
      </c>
      <c r="K2" t="s">
        <v>121</v>
      </c>
      <c r="L2">
        <v>0</v>
      </c>
      <c r="M2">
        <v>0</v>
      </c>
      <c r="N2">
        <v>0</v>
      </c>
      <c r="O2" t="s">
        <v>30</v>
      </c>
      <c r="P2">
        <v>1</v>
      </c>
      <c r="Q2" t="s">
        <v>309</v>
      </c>
      <c r="R2" t="s">
        <v>261</v>
      </c>
      <c r="S2" t="s">
        <v>270</v>
      </c>
      <c r="W2" t="s">
        <v>380</v>
      </c>
      <c r="X2" t="s">
        <v>510</v>
      </c>
      <c r="Y2" t="s">
        <v>509</v>
      </c>
      <c r="Z2" t="s">
        <v>121</v>
      </c>
      <c r="AA2" t="s">
        <v>635</v>
      </c>
      <c r="AB2" t="s">
        <v>637</v>
      </c>
    </row>
    <row r="3" spans="1:28" x14ac:dyDescent="0.3">
      <c r="A3" t="s">
        <v>3</v>
      </c>
      <c r="B3" t="s">
        <v>165</v>
      </c>
      <c r="C3" s="86">
        <v>5466</v>
      </c>
      <c r="D3" s="86" t="s">
        <v>271</v>
      </c>
      <c r="E3" s="86" t="s">
        <v>158</v>
      </c>
      <c r="F3" t="s">
        <v>112</v>
      </c>
      <c r="G3" t="s">
        <v>121</v>
      </c>
      <c r="H3" t="s">
        <v>24</v>
      </c>
      <c r="I3" t="s">
        <v>125</v>
      </c>
      <c r="J3" t="s">
        <v>122</v>
      </c>
      <c r="K3" t="s">
        <v>122</v>
      </c>
      <c r="L3">
        <v>1</v>
      </c>
      <c r="M3">
        <v>1</v>
      </c>
      <c r="N3">
        <v>1</v>
      </c>
      <c r="O3" t="s">
        <v>141</v>
      </c>
      <c r="P3">
        <v>0.51500000000000001</v>
      </c>
      <c r="Q3" t="s">
        <v>263</v>
      </c>
      <c r="R3" t="s">
        <v>259</v>
      </c>
      <c r="S3" t="s">
        <v>3</v>
      </c>
      <c r="T3" t="s">
        <v>152</v>
      </c>
      <c r="U3" t="s">
        <v>250</v>
      </c>
      <c r="V3" t="s">
        <v>250</v>
      </c>
      <c r="W3" t="s">
        <v>381</v>
      </c>
      <c r="X3" t="s">
        <v>511</v>
      </c>
      <c r="Y3" t="s">
        <v>508</v>
      </c>
      <c r="Z3" t="s">
        <v>513</v>
      </c>
      <c r="AA3" t="s">
        <v>636</v>
      </c>
    </row>
    <row r="4" spans="1:28" x14ac:dyDescent="0.3">
      <c r="A4" t="s">
        <v>4</v>
      </c>
      <c r="B4" t="s">
        <v>166</v>
      </c>
      <c r="C4" s="86">
        <v>5466</v>
      </c>
      <c r="D4" s="86" t="s">
        <v>271</v>
      </c>
      <c r="E4" t="s">
        <v>159</v>
      </c>
      <c r="F4" t="s">
        <v>113</v>
      </c>
      <c r="G4" t="s">
        <v>122</v>
      </c>
      <c r="H4" t="s">
        <v>126</v>
      </c>
      <c r="I4" t="s">
        <v>126</v>
      </c>
      <c r="L4">
        <v>2</v>
      </c>
      <c r="M4">
        <v>2</v>
      </c>
      <c r="N4">
        <v>2</v>
      </c>
      <c r="O4" t="s">
        <v>142</v>
      </c>
      <c r="P4">
        <v>0.26250000000000001</v>
      </c>
      <c r="Q4" t="s">
        <v>263</v>
      </c>
      <c r="R4" t="s">
        <v>260</v>
      </c>
      <c r="S4" t="s">
        <v>4</v>
      </c>
      <c r="T4" t="s">
        <v>152</v>
      </c>
      <c r="U4" t="s">
        <v>250</v>
      </c>
      <c r="V4" t="s">
        <v>250</v>
      </c>
    </row>
    <row r="5" spans="1:28" x14ac:dyDescent="0.3">
      <c r="A5" t="s">
        <v>273</v>
      </c>
      <c r="B5" t="s">
        <v>167</v>
      </c>
      <c r="C5" s="86">
        <v>5466</v>
      </c>
      <c r="D5" s="86" t="s">
        <v>271</v>
      </c>
      <c r="E5" t="s">
        <v>160</v>
      </c>
      <c r="F5" t="s">
        <v>114</v>
      </c>
      <c r="I5" t="s">
        <v>516</v>
      </c>
      <c r="L5">
        <v>3</v>
      </c>
      <c r="M5">
        <v>3</v>
      </c>
      <c r="N5">
        <v>3</v>
      </c>
      <c r="O5" t="s">
        <v>143</v>
      </c>
      <c r="P5">
        <v>8.8333333333333333E-2</v>
      </c>
      <c r="Q5" t="s">
        <v>263</v>
      </c>
      <c r="R5" t="s">
        <v>258</v>
      </c>
      <c r="S5" t="s">
        <v>273</v>
      </c>
      <c r="T5" t="s">
        <v>152</v>
      </c>
      <c r="U5" t="s">
        <v>250</v>
      </c>
      <c r="V5" t="s">
        <v>250</v>
      </c>
    </row>
    <row r="6" spans="1:28" x14ac:dyDescent="0.3">
      <c r="A6" t="s">
        <v>116</v>
      </c>
      <c r="B6" t="s">
        <v>168</v>
      </c>
      <c r="C6" s="86">
        <v>5466</v>
      </c>
      <c r="D6" s="86" t="s">
        <v>271</v>
      </c>
      <c r="E6" t="s">
        <v>161</v>
      </c>
      <c r="I6" t="s">
        <v>24</v>
      </c>
      <c r="L6">
        <v>4</v>
      </c>
      <c r="M6">
        <v>4</v>
      </c>
      <c r="N6">
        <v>4</v>
      </c>
      <c r="S6" t="s">
        <v>5</v>
      </c>
      <c r="T6" t="s">
        <v>152</v>
      </c>
      <c r="U6" t="s">
        <v>250</v>
      </c>
      <c r="V6" t="s">
        <v>250</v>
      </c>
    </row>
    <row r="7" spans="1:28" x14ac:dyDescent="0.3">
      <c r="A7" t="s">
        <v>127</v>
      </c>
      <c r="B7" t="s">
        <v>169</v>
      </c>
      <c r="C7" s="86">
        <v>5466</v>
      </c>
      <c r="D7" s="86" t="s">
        <v>271</v>
      </c>
      <c r="I7" t="s">
        <v>125</v>
      </c>
      <c r="L7">
        <v>5</v>
      </c>
      <c r="M7">
        <v>5</v>
      </c>
      <c r="N7">
        <v>5</v>
      </c>
      <c r="S7" t="s">
        <v>6</v>
      </c>
      <c r="T7" t="s">
        <v>152</v>
      </c>
      <c r="U7" t="s">
        <v>250</v>
      </c>
      <c r="V7" t="s">
        <v>250</v>
      </c>
    </row>
    <row r="8" spans="1:28" x14ac:dyDescent="0.3">
      <c r="A8" t="s">
        <v>264</v>
      </c>
      <c r="B8" t="s">
        <v>170</v>
      </c>
      <c r="C8" s="86">
        <v>5466</v>
      </c>
      <c r="D8" s="86" t="s">
        <v>271</v>
      </c>
      <c r="E8" t="s">
        <v>162</v>
      </c>
      <c r="L8">
        <v>6</v>
      </c>
      <c r="M8">
        <v>6</v>
      </c>
      <c r="N8">
        <v>6</v>
      </c>
      <c r="S8" t="s">
        <v>116</v>
      </c>
      <c r="T8" t="s">
        <v>153</v>
      </c>
      <c r="U8" t="s">
        <v>250</v>
      </c>
      <c r="V8" t="s">
        <v>250</v>
      </c>
    </row>
    <row r="9" spans="1:28" x14ac:dyDescent="0.3">
      <c r="A9" t="s">
        <v>265</v>
      </c>
      <c r="B9" t="s">
        <v>171</v>
      </c>
      <c r="C9" s="86">
        <v>5466</v>
      </c>
      <c r="D9" s="86" t="s">
        <v>271</v>
      </c>
      <c r="E9" t="s">
        <v>163</v>
      </c>
      <c r="L9">
        <v>7</v>
      </c>
      <c r="M9">
        <v>7</v>
      </c>
      <c r="N9">
        <v>7</v>
      </c>
      <c r="S9" t="s">
        <v>127</v>
      </c>
      <c r="T9" t="s">
        <v>153</v>
      </c>
      <c r="U9" t="s">
        <v>120</v>
      </c>
      <c r="V9" t="s">
        <v>250</v>
      </c>
    </row>
    <row r="10" spans="1:28" x14ac:dyDescent="0.3">
      <c r="B10" t="s">
        <v>172</v>
      </c>
      <c r="C10" s="86">
        <v>5466</v>
      </c>
      <c r="D10" s="86" t="s">
        <v>271</v>
      </c>
      <c r="E10" t="s">
        <v>164</v>
      </c>
      <c r="L10">
        <v>8</v>
      </c>
      <c r="M10">
        <v>8</v>
      </c>
      <c r="N10">
        <v>8</v>
      </c>
      <c r="S10" t="s">
        <v>137</v>
      </c>
      <c r="T10" t="s">
        <v>153</v>
      </c>
      <c r="U10" t="s">
        <v>250</v>
      </c>
      <c r="V10" t="s">
        <v>250</v>
      </c>
    </row>
    <row r="11" spans="1:28" x14ac:dyDescent="0.3">
      <c r="B11" t="s">
        <v>173</v>
      </c>
      <c r="C11" s="86">
        <v>5466</v>
      </c>
      <c r="D11" s="86" t="s">
        <v>271</v>
      </c>
      <c r="L11">
        <v>9</v>
      </c>
      <c r="M11">
        <v>9</v>
      </c>
      <c r="N11">
        <v>9</v>
      </c>
      <c r="S11" t="s">
        <v>139</v>
      </c>
      <c r="T11" t="s">
        <v>153</v>
      </c>
      <c r="U11" t="s">
        <v>250</v>
      </c>
      <c r="V11" t="s">
        <v>250</v>
      </c>
    </row>
    <row r="12" spans="1:28" x14ac:dyDescent="0.3">
      <c r="B12" t="s">
        <v>174</v>
      </c>
      <c r="C12" s="86">
        <v>5466</v>
      </c>
      <c r="D12" s="86" t="s">
        <v>271</v>
      </c>
      <c r="L12">
        <v>10</v>
      </c>
      <c r="M12">
        <v>10</v>
      </c>
      <c r="N12">
        <v>10</v>
      </c>
      <c r="S12" t="s">
        <v>264</v>
      </c>
      <c r="T12" t="s">
        <v>153</v>
      </c>
      <c r="U12" t="s">
        <v>250</v>
      </c>
      <c r="V12" t="s">
        <v>269</v>
      </c>
    </row>
    <row r="13" spans="1:28" x14ac:dyDescent="0.3">
      <c r="B13" t="s">
        <v>175</v>
      </c>
      <c r="C13" s="86">
        <v>5466</v>
      </c>
      <c r="D13" s="86" t="s">
        <v>271</v>
      </c>
      <c r="L13">
        <v>11</v>
      </c>
      <c r="S13" t="s">
        <v>265</v>
      </c>
      <c r="T13" t="s">
        <v>153</v>
      </c>
      <c r="U13" t="s">
        <v>120</v>
      </c>
      <c r="V13" t="s">
        <v>269</v>
      </c>
    </row>
    <row r="14" spans="1:28" x14ac:dyDescent="0.3">
      <c r="B14" t="s">
        <v>176</v>
      </c>
      <c r="C14" s="86">
        <v>5466</v>
      </c>
      <c r="D14" s="86" t="s">
        <v>271</v>
      </c>
      <c r="L14">
        <v>12</v>
      </c>
      <c r="S14" t="s">
        <v>266</v>
      </c>
      <c r="T14" t="s">
        <v>153</v>
      </c>
      <c r="U14" t="s">
        <v>250</v>
      </c>
      <c r="V14" t="s">
        <v>269</v>
      </c>
    </row>
    <row r="15" spans="1:28" x14ac:dyDescent="0.3">
      <c r="B15" t="s">
        <v>177</v>
      </c>
      <c r="C15" s="86">
        <v>5466</v>
      </c>
      <c r="D15" s="86" t="s">
        <v>271</v>
      </c>
      <c r="L15">
        <v>13</v>
      </c>
      <c r="S15" t="s">
        <v>267</v>
      </c>
      <c r="T15" t="s">
        <v>153</v>
      </c>
      <c r="U15" t="s">
        <v>250</v>
      </c>
      <c r="V15" t="s">
        <v>269</v>
      </c>
    </row>
    <row r="16" spans="1:28" x14ac:dyDescent="0.3">
      <c r="B16" t="s">
        <v>178</v>
      </c>
      <c r="C16" s="86">
        <v>5466</v>
      </c>
      <c r="D16" s="86" t="s">
        <v>271</v>
      </c>
      <c r="L16">
        <v>14</v>
      </c>
    </row>
    <row r="17" spans="2:12" x14ac:dyDescent="0.3">
      <c r="B17" t="s">
        <v>179</v>
      </c>
      <c r="C17" s="86">
        <v>5466</v>
      </c>
      <c r="D17" s="86" t="s">
        <v>271</v>
      </c>
      <c r="L17">
        <v>15</v>
      </c>
    </row>
    <row r="18" spans="2:12" x14ac:dyDescent="0.3">
      <c r="B18" t="s">
        <v>180</v>
      </c>
      <c r="C18" s="86">
        <v>5466</v>
      </c>
      <c r="D18" s="86" t="s">
        <v>271</v>
      </c>
      <c r="L18">
        <v>16</v>
      </c>
    </row>
    <row r="19" spans="2:12" x14ac:dyDescent="0.3">
      <c r="B19" t="s">
        <v>181</v>
      </c>
      <c r="C19" s="86">
        <v>5466</v>
      </c>
      <c r="D19" s="86" t="s">
        <v>271</v>
      </c>
      <c r="L19">
        <v>17</v>
      </c>
    </row>
    <row r="20" spans="2:12" x14ac:dyDescent="0.3">
      <c r="B20" t="s">
        <v>182</v>
      </c>
      <c r="C20" s="86">
        <v>5466</v>
      </c>
      <c r="D20" s="86" t="s">
        <v>271</v>
      </c>
      <c r="L20">
        <v>18</v>
      </c>
    </row>
    <row r="21" spans="2:12" x14ac:dyDescent="0.3">
      <c r="B21" t="s">
        <v>183</v>
      </c>
      <c r="C21" s="86">
        <v>5466</v>
      </c>
      <c r="D21" s="86" t="s">
        <v>271</v>
      </c>
      <c r="L21">
        <v>19</v>
      </c>
    </row>
    <row r="22" spans="2:12" x14ac:dyDescent="0.3">
      <c r="B22" t="s">
        <v>184</v>
      </c>
      <c r="C22" s="86">
        <v>5466</v>
      </c>
      <c r="D22" s="86" t="s">
        <v>271</v>
      </c>
      <c r="L22">
        <v>20</v>
      </c>
    </row>
    <row r="23" spans="2:12" x14ac:dyDescent="0.3">
      <c r="B23" t="s">
        <v>188</v>
      </c>
      <c r="C23" s="86">
        <v>5466</v>
      </c>
      <c r="D23" s="86" t="s">
        <v>271</v>
      </c>
      <c r="L23">
        <v>21</v>
      </c>
    </row>
    <row r="24" spans="2:12" x14ac:dyDescent="0.3">
      <c r="B24" t="s">
        <v>192</v>
      </c>
      <c r="C24" s="86">
        <v>5466</v>
      </c>
      <c r="D24" s="86" t="s">
        <v>271</v>
      </c>
      <c r="L24">
        <v>22</v>
      </c>
    </row>
    <row r="25" spans="2:12" x14ac:dyDescent="0.3">
      <c r="B25" t="s">
        <v>193</v>
      </c>
      <c r="C25" s="86">
        <v>5466</v>
      </c>
      <c r="D25" s="86" t="s">
        <v>271</v>
      </c>
      <c r="L25">
        <v>23</v>
      </c>
    </row>
    <row r="26" spans="2:12" x14ac:dyDescent="0.3">
      <c r="B26" t="s">
        <v>196</v>
      </c>
      <c r="C26" s="86">
        <v>5466</v>
      </c>
      <c r="D26" s="86" t="s">
        <v>271</v>
      </c>
      <c r="L26">
        <v>24</v>
      </c>
    </row>
    <row r="27" spans="2:12" x14ac:dyDescent="0.3">
      <c r="B27" t="s">
        <v>206</v>
      </c>
      <c r="C27" s="86">
        <v>5466</v>
      </c>
      <c r="D27" s="86" t="s">
        <v>271</v>
      </c>
      <c r="L27">
        <v>25</v>
      </c>
    </row>
    <row r="28" spans="2:12" x14ac:dyDescent="0.3">
      <c r="B28" t="s">
        <v>207</v>
      </c>
      <c r="C28" s="86">
        <v>5466</v>
      </c>
      <c r="D28" s="86" t="s">
        <v>271</v>
      </c>
    </row>
    <row r="29" spans="2:12" x14ac:dyDescent="0.3">
      <c r="B29" t="s">
        <v>208</v>
      </c>
      <c r="C29" s="86">
        <v>5466</v>
      </c>
      <c r="D29" s="86" t="s">
        <v>271</v>
      </c>
    </row>
    <row r="30" spans="2:12" x14ac:dyDescent="0.3">
      <c r="B30" t="s">
        <v>209</v>
      </c>
      <c r="C30" s="86">
        <v>5466</v>
      </c>
      <c r="D30" s="86" t="s">
        <v>271</v>
      </c>
    </row>
    <row r="31" spans="2:12" x14ac:dyDescent="0.3">
      <c r="B31" t="s">
        <v>210</v>
      </c>
      <c r="C31" s="86">
        <v>5466</v>
      </c>
      <c r="D31" s="86" t="s">
        <v>271</v>
      </c>
    </row>
    <row r="32" spans="2:12" x14ac:dyDescent="0.3">
      <c r="B32" t="s">
        <v>211</v>
      </c>
      <c r="C32" s="86">
        <v>5466</v>
      </c>
      <c r="D32" s="86" t="s">
        <v>271</v>
      </c>
    </row>
    <row r="33" spans="2:4" x14ac:dyDescent="0.3">
      <c r="B33" t="s">
        <v>212</v>
      </c>
      <c r="C33" s="86">
        <v>5466</v>
      </c>
      <c r="D33" s="86" t="s">
        <v>271</v>
      </c>
    </row>
    <row r="34" spans="2:4" x14ac:dyDescent="0.3">
      <c r="B34" t="s">
        <v>213</v>
      </c>
      <c r="C34" s="86">
        <v>5466</v>
      </c>
      <c r="D34" s="86" t="s">
        <v>271</v>
      </c>
    </row>
    <row r="35" spans="2:4" x14ac:dyDescent="0.3">
      <c r="B35" t="s">
        <v>214</v>
      </c>
      <c r="C35" s="86">
        <v>5466</v>
      </c>
      <c r="D35" s="86" t="s">
        <v>271</v>
      </c>
    </row>
    <row r="36" spans="2:4" x14ac:dyDescent="0.3">
      <c r="B36" t="s">
        <v>215</v>
      </c>
      <c r="C36" s="86">
        <v>5466</v>
      </c>
      <c r="D36" s="86" t="s">
        <v>271</v>
      </c>
    </row>
    <row r="37" spans="2:4" x14ac:dyDescent="0.3">
      <c r="B37" t="s">
        <v>216</v>
      </c>
      <c r="C37" s="86">
        <v>5466</v>
      </c>
      <c r="D37" s="86" t="s">
        <v>271</v>
      </c>
    </row>
    <row r="38" spans="2:4" x14ac:dyDescent="0.3">
      <c r="B38" t="s">
        <v>217</v>
      </c>
      <c r="C38" s="86">
        <v>5466</v>
      </c>
      <c r="D38" s="86" t="s">
        <v>271</v>
      </c>
    </row>
    <row r="39" spans="2:4" x14ac:dyDescent="0.3">
      <c r="B39" t="s">
        <v>218</v>
      </c>
      <c r="C39" s="86">
        <v>5466</v>
      </c>
      <c r="D39" s="86" t="s">
        <v>271</v>
      </c>
    </row>
    <row r="40" spans="2:4" x14ac:dyDescent="0.3">
      <c r="B40" t="s">
        <v>219</v>
      </c>
      <c r="C40" s="86">
        <v>5466</v>
      </c>
      <c r="D40" s="86" t="s">
        <v>271</v>
      </c>
    </row>
    <row r="41" spans="2:4" x14ac:dyDescent="0.3">
      <c r="B41" t="s">
        <v>220</v>
      </c>
      <c r="C41" s="86">
        <v>5466</v>
      </c>
      <c r="D41" s="86" t="s">
        <v>271</v>
      </c>
    </row>
    <row r="42" spans="2:4" x14ac:dyDescent="0.3">
      <c r="B42" t="s">
        <v>221</v>
      </c>
      <c r="C42" s="86">
        <v>5466</v>
      </c>
      <c r="D42" s="86" t="s">
        <v>271</v>
      </c>
    </row>
    <row r="43" spans="2:4" x14ac:dyDescent="0.3">
      <c r="B43" t="s">
        <v>222</v>
      </c>
      <c r="C43" s="86">
        <v>5466</v>
      </c>
      <c r="D43" s="86" t="s">
        <v>271</v>
      </c>
    </row>
    <row r="44" spans="2:4" x14ac:dyDescent="0.3">
      <c r="B44" t="s">
        <v>223</v>
      </c>
      <c r="C44" s="86">
        <v>5466</v>
      </c>
      <c r="D44" s="86" t="s">
        <v>271</v>
      </c>
    </row>
    <row r="45" spans="2:4" x14ac:dyDescent="0.3">
      <c r="B45" t="s">
        <v>224</v>
      </c>
      <c r="C45" s="86">
        <v>5466</v>
      </c>
      <c r="D45" s="86" t="s">
        <v>271</v>
      </c>
    </row>
    <row r="46" spans="2:4" x14ac:dyDescent="0.3">
      <c r="B46" t="s">
        <v>225</v>
      </c>
      <c r="C46" s="86">
        <v>5466</v>
      </c>
      <c r="D46" s="86" t="s">
        <v>271</v>
      </c>
    </row>
    <row r="47" spans="2:4" x14ac:dyDescent="0.3">
      <c r="B47" t="s">
        <v>226</v>
      </c>
      <c r="C47" s="86">
        <v>5466</v>
      </c>
      <c r="D47" s="86" t="s">
        <v>271</v>
      </c>
    </row>
    <row r="48" spans="2:4" x14ac:dyDescent="0.3">
      <c r="B48" t="s">
        <v>227</v>
      </c>
      <c r="C48" s="86">
        <v>5466</v>
      </c>
      <c r="D48" s="86" t="s">
        <v>271</v>
      </c>
    </row>
    <row r="49" spans="2:4" x14ac:dyDescent="0.3">
      <c r="B49" t="s">
        <v>228</v>
      </c>
      <c r="C49" s="86">
        <v>5466</v>
      </c>
      <c r="D49" s="86" t="s">
        <v>271</v>
      </c>
    </row>
    <row r="50" spans="2:4" x14ac:dyDescent="0.3">
      <c r="B50" t="s">
        <v>229</v>
      </c>
      <c r="C50" s="86">
        <v>5466</v>
      </c>
      <c r="D50" s="86" t="s">
        <v>271</v>
      </c>
    </row>
    <row r="51" spans="2:4" x14ac:dyDescent="0.3">
      <c r="B51" t="s">
        <v>230</v>
      </c>
      <c r="C51" s="86">
        <v>5466</v>
      </c>
      <c r="D51" s="86" t="s">
        <v>271</v>
      </c>
    </row>
    <row r="52" spans="2:4" x14ac:dyDescent="0.3">
      <c r="B52" t="s">
        <v>231</v>
      </c>
      <c r="C52" s="86">
        <v>5466</v>
      </c>
      <c r="D52" s="86" t="s">
        <v>271</v>
      </c>
    </row>
    <row r="53" spans="2:4" x14ac:dyDescent="0.3">
      <c r="B53" t="s">
        <v>232</v>
      </c>
      <c r="C53" s="86">
        <v>5466</v>
      </c>
      <c r="D53" s="86" t="s">
        <v>271</v>
      </c>
    </row>
    <row r="54" spans="2:4" x14ac:dyDescent="0.3">
      <c r="B54" t="s">
        <v>240</v>
      </c>
      <c r="C54" s="86">
        <v>5466</v>
      </c>
      <c r="D54" s="86" t="s">
        <v>271</v>
      </c>
    </row>
    <row r="55" spans="2:4" x14ac:dyDescent="0.3">
      <c r="B55" t="s">
        <v>243</v>
      </c>
      <c r="C55" s="86">
        <v>5466</v>
      </c>
      <c r="D55" s="86" t="s">
        <v>271</v>
      </c>
    </row>
    <row r="56" spans="2:4" x14ac:dyDescent="0.3">
      <c r="B56" t="s">
        <v>244</v>
      </c>
      <c r="C56" s="86">
        <v>5466</v>
      </c>
      <c r="D56" s="86" t="s">
        <v>271</v>
      </c>
    </row>
    <row r="57" spans="2:4" x14ac:dyDescent="0.3">
      <c r="B57" t="s">
        <v>270</v>
      </c>
    </row>
    <row r="58" spans="2:4" x14ac:dyDescent="0.3">
      <c r="B58" s="87" t="s">
        <v>185</v>
      </c>
      <c r="C58" s="86">
        <v>10106</v>
      </c>
      <c r="D58" s="86" t="s">
        <v>272</v>
      </c>
    </row>
    <row r="59" spans="2:4" x14ac:dyDescent="0.3">
      <c r="B59" t="s">
        <v>186</v>
      </c>
      <c r="C59" s="86">
        <v>5460</v>
      </c>
      <c r="D59" s="86" t="s">
        <v>272</v>
      </c>
    </row>
    <row r="60" spans="2:4" x14ac:dyDescent="0.3">
      <c r="B60" t="s">
        <v>187</v>
      </c>
      <c r="C60" s="86">
        <v>10219</v>
      </c>
      <c r="D60" s="86" t="s">
        <v>272</v>
      </c>
    </row>
    <row r="61" spans="2:4" x14ac:dyDescent="0.3">
      <c r="B61" t="s">
        <v>189</v>
      </c>
      <c r="C61" s="86">
        <v>5469</v>
      </c>
      <c r="D61" s="86" t="s">
        <v>272</v>
      </c>
    </row>
    <row r="62" spans="2:4" x14ac:dyDescent="0.3">
      <c r="B62" t="s">
        <v>190</v>
      </c>
      <c r="C62" s="86">
        <v>10403</v>
      </c>
      <c r="D62" s="86" t="s">
        <v>272</v>
      </c>
    </row>
    <row r="63" spans="2:4" x14ac:dyDescent="0.3">
      <c r="B63" t="s">
        <v>191</v>
      </c>
      <c r="C63" s="86">
        <v>10476</v>
      </c>
      <c r="D63" s="86" t="s">
        <v>272</v>
      </c>
    </row>
    <row r="64" spans="2:4" x14ac:dyDescent="0.3">
      <c r="B64" t="s">
        <v>194</v>
      </c>
      <c r="C64" s="86">
        <v>10751</v>
      </c>
      <c r="D64" s="86" t="s">
        <v>272</v>
      </c>
    </row>
    <row r="65" spans="2:4" x14ac:dyDescent="0.3">
      <c r="B65" t="s">
        <v>195</v>
      </c>
      <c r="C65" s="86">
        <v>10756</v>
      </c>
      <c r="D65" s="86" t="s">
        <v>272</v>
      </c>
    </row>
    <row r="66" spans="2:4" x14ac:dyDescent="0.3">
      <c r="B66" t="s">
        <v>197</v>
      </c>
      <c r="C66" s="86">
        <v>5487</v>
      </c>
      <c r="D66" s="86" t="s">
        <v>272</v>
      </c>
    </row>
    <row r="67" spans="2:4" x14ac:dyDescent="0.3">
      <c r="B67" t="s">
        <v>198</v>
      </c>
      <c r="C67" s="86">
        <v>11083</v>
      </c>
      <c r="D67" s="86" t="s">
        <v>272</v>
      </c>
    </row>
    <row r="68" spans="2:4" x14ac:dyDescent="0.3">
      <c r="B68" t="s">
        <v>199</v>
      </c>
      <c r="C68" s="86">
        <v>11084</v>
      </c>
      <c r="D68" s="86" t="s">
        <v>272</v>
      </c>
    </row>
    <row r="69" spans="2:4" x14ac:dyDescent="0.3">
      <c r="B69" t="s">
        <v>200</v>
      </c>
      <c r="C69" s="86">
        <v>5489</v>
      </c>
      <c r="D69" s="86" t="s">
        <v>272</v>
      </c>
    </row>
    <row r="70" spans="2:4" x14ac:dyDescent="0.3">
      <c r="B70" t="s">
        <v>201</v>
      </c>
      <c r="C70" s="86">
        <v>11219</v>
      </c>
      <c r="D70" s="86" t="s">
        <v>272</v>
      </c>
    </row>
    <row r="71" spans="2:4" x14ac:dyDescent="0.3">
      <c r="B71" t="s">
        <v>202</v>
      </c>
      <c r="C71" s="86">
        <v>11222</v>
      </c>
      <c r="D71" s="86" t="s">
        <v>272</v>
      </c>
    </row>
    <row r="72" spans="2:4" x14ac:dyDescent="0.3">
      <c r="B72" t="s">
        <v>203</v>
      </c>
      <c r="C72" s="86">
        <v>11267</v>
      </c>
      <c r="D72" s="86" t="s">
        <v>272</v>
      </c>
    </row>
    <row r="73" spans="2:4" x14ac:dyDescent="0.3">
      <c r="B73" t="s">
        <v>204</v>
      </c>
      <c r="C73" s="86">
        <v>11374</v>
      </c>
      <c r="D73" s="86" t="s">
        <v>272</v>
      </c>
    </row>
    <row r="74" spans="2:4" x14ac:dyDescent="0.3">
      <c r="B74" t="s">
        <v>205</v>
      </c>
      <c r="C74" s="86">
        <v>11384</v>
      </c>
      <c r="D74" s="86" t="s">
        <v>272</v>
      </c>
    </row>
    <row r="75" spans="2:4" x14ac:dyDescent="0.3">
      <c r="B75" t="s">
        <v>233</v>
      </c>
      <c r="C75" s="86">
        <v>11438</v>
      </c>
      <c r="D75" s="86" t="s">
        <v>272</v>
      </c>
    </row>
    <row r="76" spans="2:4" x14ac:dyDescent="0.3">
      <c r="B76" t="s">
        <v>234</v>
      </c>
      <c r="C76" s="86">
        <v>11439</v>
      </c>
      <c r="D76" s="86" t="s">
        <v>272</v>
      </c>
    </row>
    <row r="77" spans="2:4" x14ac:dyDescent="0.3">
      <c r="B77" t="s">
        <v>235</v>
      </c>
      <c r="C77" s="86">
        <v>11440</v>
      </c>
      <c r="D77" s="86" t="s">
        <v>272</v>
      </c>
    </row>
    <row r="78" spans="2:4" x14ac:dyDescent="0.3">
      <c r="B78" t="s">
        <v>236</v>
      </c>
      <c r="C78" s="86">
        <v>11477</v>
      </c>
      <c r="D78" s="86" t="s">
        <v>272</v>
      </c>
    </row>
    <row r="79" spans="2:4" x14ac:dyDescent="0.3">
      <c r="B79" t="s">
        <v>245</v>
      </c>
      <c r="C79" s="86">
        <v>11653</v>
      </c>
      <c r="D79" s="86" t="s">
        <v>272</v>
      </c>
    </row>
    <row r="80" spans="2:4" x14ac:dyDescent="0.3">
      <c r="B80" t="s">
        <v>237</v>
      </c>
      <c r="C80" s="86">
        <v>11653</v>
      </c>
      <c r="D80" s="86" t="s">
        <v>272</v>
      </c>
    </row>
    <row r="81" spans="2:4" x14ac:dyDescent="0.3">
      <c r="B81" t="s">
        <v>238</v>
      </c>
      <c r="C81" s="86">
        <v>11690</v>
      </c>
      <c r="D81" s="86" t="s">
        <v>272</v>
      </c>
    </row>
    <row r="82" spans="2:4" x14ac:dyDescent="0.3">
      <c r="B82" t="s">
        <v>239</v>
      </c>
      <c r="C82" s="86">
        <v>5490</v>
      </c>
      <c r="D82" s="86" t="s">
        <v>272</v>
      </c>
    </row>
    <row r="83" spans="2:4" x14ac:dyDescent="0.3">
      <c r="B83" t="s">
        <v>241</v>
      </c>
      <c r="C83" s="86">
        <v>11797</v>
      </c>
      <c r="D83" s="86" t="s">
        <v>272</v>
      </c>
    </row>
    <row r="84" spans="2:4" x14ac:dyDescent="0.3">
      <c r="B84" t="s">
        <v>242</v>
      </c>
      <c r="C84" s="86">
        <v>11803</v>
      </c>
      <c r="D84" s="86" t="s">
        <v>272</v>
      </c>
    </row>
    <row r="86" spans="2:4" x14ac:dyDescent="0.3">
      <c r="B86" t="s">
        <v>4</v>
      </c>
      <c r="C86" s="86">
        <v>10052</v>
      </c>
    </row>
  </sheetData>
  <autoFilter ref="B1:D83" xr:uid="{00000000-0009-0000-0000-000002000000}"/>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E_Risiken_Beiträge">
    <pageSetUpPr fitToPage="1"/>
  </sheetPr>
  <dimension ref="A1:E485"/>
  <sheetViews>
    <sheetView workbookViewId="0">
      <selection activeCell="E8" sqref="E8:H8"/>
    </sheetView>
  </sheetViews>
  <sheetFormatPr baseColWidth="10" defaultColWidth="13" defaultRowHeight="12.5" x14ac:dyDescent="0.3"/>
  <cols>
    <col min="1" max="1" width="47" style="3" customWidth="1"/>
    <col min="2" max="2" width="23.33203125" style="3" customWidth="1"/>
    <col min="3" max="3" width="27.83203125" style="11" customWidth="1"/>
    <col min="4" max="16384" width="13" style="3"/>
  </cols>
  <sheetData>
    <row r="1" spans="1:3" ht="18" customHeight="1" x14ac:dyDescent="0.3">
      <c r="A1" s="146" t="s">
        <v>11</v>
      </c>
      <c r="B1" s="2"/>
      <c r="C1" s="146" t="s">
        <v>12</v>
      </c>
    </row>
    <row r="2" spans="1:3" x14ac:dyDescent="0.3">
      <c r="A2" s="8" t="str">
        <f>IF(LEFT(Startseite!I14,8)="Testtool","+++ ACHTUNG! - Testrechner!!! +++","")</f>
        <v/>
      </c>
      <c r="B2" s="8"/>
      <c r="C2" s="4"/>
    </row>
    <row r="3" spans="1:3" x14ac:dyDescent="0.3">
      <c r="A3" s="8" t="str">
        <f>IF(Startseite!E16="","",Startseite!E16)</f>
        <v/>
      </c>
      <c r="B3" s="8"/>
      <c r="C3" s="5" t="s">
        <v>13</v>
      </c>
    </row>
    <row r="4" spans="1:3" x14ac:dyDescent="0.3">
      <c r="A4" s="63" t="str">
        <f>IF(OR(Startseite!E16="Herr",Startseite!E16="Frau"),TRIM(IF(AND(Startseite!E20="",Startseite!E22=""),"keine Angaben zur Person vorhanden",IF(Startseite!E18="",Startseite!E22&amp;" "&amp;Startseite!E20,Startseite!E18&amp;" "&amp;Startseite!E22&amp;" "&amp;Startseite!E20))),TRIM(IF(AND(Startseite!E20="",Startseite!E22=""),"keine Angaben zur Person vorhanden",IF(Startseite!E18="",Startseite!E20&amp;" "&amp;Startseite!E22,Startseite!E18&amp;" "&amp;Startseite!E20&amp;" "&amp;Startseite!E22))))</f>
        <v>keine Angaben zur Person vorhanden</v>
      </c>
      <c r="B4" s="8"/>
      <c r="C4" s="5" t="s">
        <v>14</v>
      </c>
    </row>
    <row r="5" spans="1:3" x14ac:dyDescent="0.3">
      <c r="A5" s="63" t="str">
        <f>IF(Startseite!E24="","",Startseite!E24)</f>
        <v/>
      </c>
      <c r="B5" s="8"/>
      <c r="C5" s="5" t="s">
        <v>15</v>
      </c>
    </row>
    <row r="6" spans="1:3" x14ac:dyDescent="0.3">
      <c r="A6" s="63" t="str">
        <f>Startseite!E26&amp;" "&amp;Startseite!E28</f>
        <v xml:space="preserve"> </v>
      </c>
      <c r="B6" s="8"/>
      <c r="C6" s="8"/>
    </row>
    <row r="7" spans="1:3" x14ac:dyDescent="0.3">
      <c r="A7" s="8"/>
      <c r="B7" s="8"/>
      <c r="C7" s="4"/>
    </row>
    <row r="8" spans="1:3" ht="35.15" customHeight="1" x14ac:dyDescent="0.3">
      <c r="A8" s="212" t="s">
        <v>16</v>
      </c>
      <c r="B8" s="212"/>
      <c r="C8" s="212"/>
    </row>
    <row r="9" spans="1:3" ht="18" customHeight="1" x14ac:dyDescent="0.3">
      <c r="A9" s="147" t="s">
        <v>17</v>
      </c>
      <c r="B9" s="147"/>
      <c r="C9" s="147"/>
    </row>
    <row r="10" spans="1:3" x14ac:dyDescent="0.3">
      <c r="A10" s="8"/>
      <c r="B10" s="8"/>
      <c r="C10" s="4"/>
    </row>
    <row r="11" spans="1:3" x14ac:dyDescent="0.3">
      <c r="A11" s="8" t="s">
        <v>18</v>
      </c>
      <c r="B11" s="6" t="str">
        <f>TEXT(Startseite!E49,"TT.MM.JJJJ") &amp; ", 0 Uhr"</f>
        <v>07.11.2024, 0 Uhr</v>
      </c>
      <c r="C11" s="8"/>
    </row>
    <row r="12" spans="1:3" x14ac:dyDescent="0.3">
      <c r="A12" s="8" t="s">
        <v>19</v>
      </c>
      <c r="B12" s="6" t="str">
        <f>TEXT(Startseite!E51,"TT.MM.JJJJ") &amp; ", 0 Uhr"</f>
        <v>07.11.2025, 0 Uhr</v>
      </c>
      <c r="C12" s="8"/>
    </row>
    <row r="13" spans="1:3" ht="12.75" customHeight="1" x14ac:dyDescent="0.3">
      <c r="A13" s="8"/>
      <c r="B13" s="212"/>
      <c r="C13" s="212"/>
    </row>
    <row r="14" spans="1:3" ht="13" x14ac:dyDescent="0.3">
      <c r="A14" s="7" t="s">
        <v>20</v>
      </c>
      <c r="B14" s="212"/>
      <c r="C14" s="212"/>
    </row>
    <row r="15" spans="1:3" x14ac:dyDescent="0.3">
      <c r="A15" s="8"/>
      <c r="B15" s="8"/>
      <c r="C15" s="4"/>
    </row>
    <row r="16" spans="1:3" ht="31" customHeight="1" x14ac:dyDescent="0.3">
      <c r="A16" s="213" t="s">
        <v>326</v>
      </c>
      <c r="B16" s="214"/>
      <c r="C16" s="214"/>
    </row>
    <row r="17" spans="1:5" x14ac:dyDescent="0.3">
      <c r="A17" s="8"/>
      <c r="B17" s="8"/>
      <c r="C17" s="4"/>
    </row>
    <row r="18" spans="1:5" ht="18" customHeight="1" x14ac:dyDescent="0.3">
      <c r="A18" s="147" t="s">
        <v>21</v>
      </c>
      <c r="B18" s="147"/>
      <c r="C18" s="147"/>
    </row>
    <row r="19" spans="1:5" x14ac:dyDescent="0.3">
      <c r="A19" s="8"/>
      <c r="B19" s="8"/>
      <c r="C19" s="4"/>
    </row>
    <row r="20" spans="1:5" s="75" customFormat="1" ht="15" customHeight="1" x14ac:dyDescent="0.3">
      <c r="A20" s="72" t="str">
        <f>IF(Startseite!E32="Ja","Komfort Rechtsschutz für "&amp;Startseite!E8,"")</f>
        <v/>
      </c>
      <c r="B20" s="73"/>
      <c r="C20" s="74"/>
      <c r="E20" s="75" t="s">
        <v>610</v>
      </c>
    </row>
    <row r="21" spans="1:5" s="75" customFormat="1" ht="15" customHeight="1" x14ac:dyDescent="0.3">
      <c r="A21" s="82" t="str">
        <f>IF(Startseite!E32="Ja","Privat-Beruf-Verkehr-Immobilien","")</f>
        <v/>
      </c>
      <c r="B21" s="73"/>
      <c r="C21" s="76"/>
      <c r="E21" s="75" t="s">
        <v>610</v>
      </c>
    </row>
    <row r="22" spans="1:5" s="75" customFormat="1" ht="15" customHeight="1" x14ac:dyDescent="0.3">
      <c r="A22" s="72" t="str">
        <f>IF(Startseite!E32="Ja","Spezial-Straf-Rechtsschutz für "&amp;Startseite!E8&amp; " (Vollkonzept)","")</f>
        <v/>
      </c>
      <c r="B22" s="73"/>
      <c r="C22" s="77" t="str">
        <f>IF(AND(Startseite!E32="Ja",Startseite!J8="SE"),Startseite!L32,"")</f>
        <v/>
      </c>
      <c r="E22" s="75" t="s">
        <v>610</v>
      </c>
    </row>
    <row r="23" spans="1:5" s="75" customFormat="1" ht="15" customHeight="1" x14ac:dyDescent="0.3">
      <c r="A23" s="83" t="str">
        <f>IF(Startseite!E32="Ja","Selbstbeteiligung je Rechtsschutzfall","")</f>
        <v/>
      </c>
      <c r="B23" s="73" t="str">
        <f>IF(Startseite!E32="Ja","250 Euro","")</f>
        <v/>
      </c>
      <c r="C23" s="78"/>
      <c r="E23" s="75" t="s">
        <v>610</v>
      </c>
    </row>
    <row r="24" spans="1:5" s="75" customFormat="1" ht="15" customHeight="1" x14ac:dyDescent="0.3">
      <c r="A24" s="73"/>
      <c r="B24" s="73"/>
      <c r="C24" s="78"/>
      <c r="E24" s="75" t="s">
        <v>610</v>
      </c>
    </row>
    <row r="25" spans="1:5" s="75" customFormat="1" ht="15" hidden="1" customHeight="1" x14ac:dyDescent="0.3">
      <c r="A25" s="72" t="str">
        <f>IF(AND(Startseite!E32="Ja",Startseite!E36&gt;0),"Zusatz Rechtsschutz für "&amp;Startseite!E36&amp;" weitere(n) Inhaber","")</f>
        <v/>
      </c>
      <c r="B25" s="73"/>
      <c r="C25" s="77" t="str">
        <f>IF(AND(Startseite!E32="Ja",Startseite!E36&gt;0),Startseite!L34,"")</f>
        <v/>
      </c>
      <c r="E25" s="75" t="s">
        <v>523</v>
      </c>
    </row>
    <row r="26" spans="1:5" s="75" customFormat="1" ht="15" hidden="1" customHeight="1" x14ac:dyDescent="0.3">
      <c r="A26" s="82" t="str">
        <f>IF(AND(Startseite!E32="Ja",Startseite!E36&gt;0),"Privat-Beruf-Verkehr-Immobilien","")</f>
        <v/>
      </c>
      <c r="B26" s="73"/>
      <c r="C26" s="76"/>
      <c r="E26" s="75" t="s">
        <v>523</v>
      </c>
    </row>
    <row r="27" spans="1:5" s="75" customFormat="1" ht="15" hidden="1" customHeight="1" x14ac:dyDescent="0.3">
      <c r="A27" s="83" t="str">
        <f>IF(AND(Startseite!E32="Ja",Startseite!E36&gt;0),"Selbstbeteiligung je Rechtsschutzfall","")</f>
        <v/>
      </c>
      <c r="B27" s="73" t="str">
        <f>IF(AND(Startseite!E32="Ja",Startseite!E36&gt;0),"250 Euro","")</f>
        <v/>
      </c>
      <c r="C27" s="76"/>
      <c r="E27" s="75" t="s">
        <v>523</v>
      </c>
    </row>
    <row r="28" spans="1:5" s="75" customFormat="1" ht="15" hidden="1" customHeight="1" x14ac:dyDescent="0.3">
      <c r="A28" s="83" t="str">
        <f>IF(AND(Startseite!E32="Ja",Startseite!E36&gt;0),"Geben Sie alle weiteren Inhaber im Antrag","")</f>
        <v/>
      </c>
      <c r="B28" s="73"/>
      <c r="C28" s="76"/>
      <c r="E28" s="75" t="s">
        <v>523</v>
      </c>
    </row>
    <row r="29" spans="1:5" s="75" customFormat="1" ht="15" hidden="1" customHeight="1" x14ac:dyDescent="0.3">
      <c r="A29" s="83" t="str">
        <f>IF(AND(Startseite!E32="Ja",Startseite!E36&gt;0),"mit Namen und Anschrift an.","")</f>
        <v/>
      </c>
      <c r="B29" s="73"/>
      <c r="C29" s="76"/>
      <c r="E29" s="75" t="s">
        <v>523</v>
      </c>
    </row>
    <row r="30" spans="1:5" s="75" customFormat="1" ht="15" hidden="1" customHeight="1" x14ac:dyDescent="0.3">
      <c r="A30" s="72"/>
      <c r="B30" s="73"/>
      <c r="C30" s="76"/>
      <c r="E30" s="75" t="s">
        <v>523</v>
      </c>
    </row>
    <row r="31" spans="1:5" s="75" customFormat="1" ht="15" customHeight="1" x14ac:dyDescent="0.3">
      <c r="A31" s="72" t="str">
        <f>IF(Startseite!J8="SE",IF(Startseite!E42="Ja","Existenz Rechtsschutz",""),"")</f>
        <v/>
      </c>
      <c r="B31" s="73"/>
      <c r="C31" s="77" t="str">
        <f>IF(Startseite!J8="SE",IF(Startseite!E42="Ja",Startseite!L36,""),"")</f>
        <v/>
      </c>
      <c r="E31" s="75" t="s">
        <v>517</v>
      </c>
    </row>
    <row r="32" spans="1:5" s="75" customFormat="1" ht="15" customHeight="1" x14ac:dyDescent="0.3">
      <c r="A32" s="83" t="str">
        <f>IF(Startseite!J8="SE",IF(Startseite!E42="Ja","Selbstbeteiligung je Rechtsschutzfall",""),"")</f>
        <v/>
      </c>
      <c r="B32" s="73" t="str">
        <f>IF(Startseite!J8="SE",IF(Startseite!E42="Ja","0 Euro",""),"")</f>
        <v/>
      </c>
      <c r="C32" s="76"/>
      <c r="E32" s="75" t="s">
        <v>517</v>
      </c>
    </row>
    <row r="33" spans="1:5" s="75" customFormat="1" ht="15" customHeight="1" x14ac:dyDescent="0.3">
      <c r="A33" s="73"/>
      <c r="B33" s="73"/>
      <c r="C33" s="76"/>
      <c r="E33" s="75" t="s">
        <v>517</v>
      </c>
    </row>
    <row r="34" spans="1:5" s="75" customFormat="1" ht="15" customHeight="1" x14ac:dyDescent="0.3">
      <c r="A34" s="72" t="s">
        <v>25</v>
      </c>
      <c r="B34" s="73"/>
      <c r="C34" s="76"/>
    </row>
    <row r="35" spans="1:5" s="75" customFormat="1" ht="15" customHeight="1" x14ac:dyDescent="0.3">
      <c r="A35" s="83" t="s">
        <v>26</v>
      </c>
      <c r="B35" s="212" t="str">
        <f>Startseite!E8</f>
        <v>Bitte auswählen</v>
      </c>
      <c r="C35" s="212"/>
    </row>
    <row r="36" spans="1:5" s="75" customFormat="1" ht="15" customHeight="1" x14ac:dyDescent="0.3">
      <c r="A36" s="83" t="s">
        <v>247</v>
      </c>
      <c r="B36" s="212" t="str">
        <f>Startseite!K12</f>
        <v/>
      </c>
      <c r="C36" s="212"/>
    </row>
    <row r="37" spans="1:5" s="75" customFormat="1" ht="15" customHeight="1" x14ac:dyDescent="0.3">
      <c r="A37" s="83" t="str">
        <f>IF(OR(Startseite!E8="Ärzte",Startseite!E8="Sonstige Heilberufe"),"Art der Praxis:","")</f>
        <v/>
      </c>
      <c r="B37" s="212" t="str">
        <f>IF(OR(Startseite!E8="Ärzte",Startseite!E8="Sonstige Heilberufe"),Startseite!E10,"")</f>
        <v/>
      </c>
      <c r="C37" s="212"/>
    </row>
    <row r="38" spans="1:5" s="75" customFormat="1" ht="15" customHeight="1" x14ac:dyDescent="0.3">
      <c r="A38" s="83" t="str">
        <f>IF(OR(Startseite!E8="Ärzte",Startseite!E8="Sonstige Heilberufe"),"Fachrichtung:","")</f>
        <v/>
      </c>
      <c r="B38" s="212" t="str">
        <f>IF(OR(Startseite!E8="Ärzte",Startseite!E8="Sonstige Heilberufe"),Startseite!E12,"")</f>
        <v/>
      </c>
      <c r="C38" s="212"/>
    </row>
    <row r="39" spans="1:5" s="75" customFormat="1" ht="15" customHeight="1" x14ac:dyDescent="0.3">
      <c r="A39" s="83" t="s">
        <v>27</v>
      </c>
      <c r="B39" s="73" t="str">
        <f>Startseite!E34</f>
        <v>P-B-V-I</v>
      </c>
      <c r="C39" s="76"/>
    </row>
    <row r="40" spans="1:5" s="75" customFormat="1" ht="15" customHeight="1" x14ac:dyDescent="0.3">
      <c r="C40" s="76"/>
    </row>
    <row r="41" spans="1:5" s="75" customFormat="1" ht="15" customHeight="1" x14ac:dyDescent="0.3">
      <c r="A41" s="83" t="s">
        <v>29</v>
      </c>
      <c r="B41" s="73" t="str">
        <f>Startseite!E47</f>
        <v>Jährlich</v>
      </c>
      <c r="C41" s="76"/>
    </row>
    <row r="42" spans="1:5" s="75" customFormat="1" ht="15" customHeight="1" x14ac:dyDescent="0.3">
      <c r="A42" s="83" t="s">
        <v>31</v>
      </c>
      <c r="B42" s="73" t="s">
        <v>151</v>
      </c>
      <c r="C42" s="76"/>
    </row>
    <row r="43" spans="1:5" s="75" customFormat="1" ht="15" customHeight="1" x14ac:dyDescent="0.3">
      <c r="A43" s="73"/>
      <c r="B43" s="73"/>
      <c r="C43" s="76"/>
    </row>
    <row r="44" spans="1:5" s="75" customFormat="1" ht="15" customHeight="1" x14ac:dyDescent="0.3">
      <c r="A44" s="69" t="s">
        <v>262</v>
      </c>
      <c r="B44" s="73"/>
      <c r="C44" s="77">
        <f>SUM(C20:C40)</f>
        <v>0</v>
      </c>
    </row>
    <row r="45" spans="1:5" s="79" customFormat="1" ht="15" customHeight="1" x14ac:dyDescent="0.3">
      <c r="A45" s="71" t="str">
        <f>VLOOKUP(B41,Config!O:R,3,0)</f>
        <v>inkl. Versicherungssteuer</v>
      </c>
      <c r="C45" s="80"/>
    </row>
    <row r="46" spans="1:5" s="75" customFormat="1" ht="15" customHeight="1" x14ac:dyDescent="0.3">
      <c r="A46" s="70" t="str">
        <f>VLOOKUP(B41,Config!O:R,4,0)</f>
        <v xml:space="preserve"> </v>
      </c>
      <c r="B46" s="73"/>
      <c r="C46" s="77"/>
    </row>
    <row r="47" spans="1:5" s="75" customFormat="1" ht="15" customHeight="1" x14ac:dyDescent="0.3">
      <c r="A47" s="73"/>
      <c r="B47" s="73"/>
      <c r="C47" s="76"/>
    </row>
    <row r="48" spans="1:5" s="75" customFormat="1" ht="15" customHeight="1" x14ac:dyDescent="0.3">
      <c r="A48" s="72" t="s">
        <v>32</v>
      </c>
      <c r="B48" s="81" t="str">
        <f>TEXT(Startseite!$E$55,"#")</f>
        <v/>
      </c>
      <c r="C48" s="76" t="str">
        <f>TEXT(Startseite!$E$53,"#")</f>
        <v/>
      </c>
    </row>
    <row r="49" spans="1:3" ht="15" customHeight="1" x14ac:dyDescent="0.3">
      <c r="A49" s="8"/>
      <c r="B49" s="8"/>
      <c r="C49" s="4"/>
    </row>
    <row r="50" spans="1:3" ht="15" customHeight="1" x14ac:dyDescent="0.3">
      <c r="A50" s="8"/>
      <c r="B50" s="8"/>
      <c r="C50" s="4"/>
    </row>
    <row r="51" spans="1:3" ht="15" customHeight="1" x14ac:dyDescent="0.3">
      <c r="A51" s="8"/>
      <c r="B51" s="8"/>
      <c r="C51" s="4"/>
    </row>
    <row r="52" spans="1:3" ht="15" customHeight="1" x14ac:dyDescent="0.3">
      <c r="A52" s="8"/>
      <c r="B52" s="8"/>
      <c r="C52" s="4"/>
    </row>
    <row r="53" spans="1:3" ht="15" customHeight="1" x14ac:dyDescent="0.3">
      <c r="A53" s="8"/>
      <c r="B53" s="8"/>
      <c r="C53" s="4"/>
    </row>
    <row r="54" spans="1:3" ht="15" customHeight="1" x14ac:dyDescent="0.3">
      <c r="A54" s="8"/>
      <c r="B54" s="8"/>
      <c r="C54" s="4"/>
    </row>
    <row r="55" spans="1:3" ht="15" customHeight="1" x14ac:dyDescent="0.3">
      <c r="A55" s="8"/>
      <c r="B55" s="8"/>
      <c r="C55" s="4"/>
    </row>
    <row r="56" spans="1:3" ht="15" customHeight="1" x14ac:dyDescent="0.3">
      <c r="A56" s="8"/>
      <c r="B56" s="8"/>
      <c r="C56" s="4"/>
    </row>
    <row r="57" spans="1:3" ht="15" customHeight="1" x14ac:dyDescent="0.3">
      <c r="A57" s="8"/>
      <c r="B57" s="8"/>
      <c r="C57" s="4"/>
    </row>
    <row r="58" spans="1:3" ht="15" customHeight="1" x14ac:dyDescent="0.3">
      <c r="A58" s="8"/>
      <c r="B58" s="8"/>
      <c r="C58" s="4"/>
    </row>
    <row r="59" spans="1:3" ht="15" customHeight="1" x14ac:dyDescent="0.3">
      <c r="A59" s="8"/>
      <c r="B59" s="8"/>
      <c r="C59" s="4"/>
    </row>
    <row r="60" spans="1:3" ht="15" customHeight="1" x14ac:dyDescent="0.3">
      <c r="A60" s="8"/>
      <c r="B60" s="8"/>
      <c r="C60" s="4"/>
    </row>
    <row r="61" spans="1:3" ht="15" customHeight="1" x14ac:dyDescent="0.3">
      <c r="A61" s="8"/>
      <c r="B61" s="8"/>
      <c r="C61" s="4"/>
    </row>
    <row r="62" spans="1:3" ht="15" customHeight="1" x14ac:dyDescent="0.3">
      <c r="A62" s="8"/>
      <c r="B62" s="8"/>
      <c r="C62" s="4"/>
    </row>
    <row r="63" spans="1:3" ht="15" customHeight="1" x14ac:dyDescent="0.3">
      <c r="A63" s="8"/>
      <c r="B63" s="8"/>
      <c r="C63" s="4"/>
    </row>
    <row r="64" spans="1:3" ht="15" customHeight="1" x14ac:dyDescent="0.3">
      <c r="A64" s="8"/>
      <c r="B64" s="8"/>
      <c r="C64" s="4"/>
    </row>
    <row r="65" spans="1:3" ht="15" customHeight="1" x14ac:dyDescent="0.3">
      <c r="A65" s="8"/>
      <c r="B65" s="8"/>
      <c r="C65" s="4"/>
    </row>
    <row r="66" spans="1:3" ht="15" customHeight="1" x14ac:dyDescent="0.3">
      <c r="A66" s="8"/>
      <c r="B66" s="8"/>
      <c r="C66" s="4"/>
    </row>
    <row r="67" spans="1:3" ht="15" customHeight="1" x14ac:dyDescent="0.3">
      <c r="A67" s="8"/>
      <c r="B67" s="8"/>
      <c r="C67" s="4"/>
    </row>
    <row r="68" spans="1:3" ht="15" customHeight="1" x14ac:dyDescent="0.3">
      <c r="A68" s="8"/>
      <c r="B68" s="8"/>
      <c r="C68" s="4"/>
    </row>
    <row r="69" spans="1:3" ht="15" customHeight="1" x14ac:dyDescent="0.3">
      <c r="A69" s="8"/>
      <c r="B69" s="8"/>
      <c r="C69" s="4"/>
    </row>
    <row r="70" spans="1:3" ht="15" customHeight="1" x14ac:dyDescent="0.3">
      <c r="A70" s="8"/>
      <c r="B70" s="8"/>
      <c r="C70" s="4"/>
    </row>
    <row r="71" spans="1:3" ht="15" customHeight="1" x14ac:dyDescent="0.3">
      <c r="A71" s="8"/>
      <c r="B71" s="8"/>
      <c r="C71" s="4"/>
    </row>
    <row r="72" spans="1:3" ht="15" customHeight="1" x14ac:dyDescent="0.3">
      <c r="A72" s="8"/>
      <c r="B72" s="8"/>
      <c r="C72" s="4"/>
    </row>
    <row r="73" spans="1:3" ht="15" customHeight="1" x14ac:dyDescent="0.3">
      <c r="A73" s="8"/>
      <c r="B73" s="8"/>
      <c r="C73" s="4"/>
    </row>
    <row r="74" spans="1:3" ht="15" customHeight="1" x14ac:dyDescent="0.3">
      <c r="A74" s="8"/>
      <c r="B74" s="8"/>
      <c r="C74" s="4"/>
    </row>
    <row r="75" spans="1:3" ht="15" customHeight="1" x14ac:dyDescent="0.3">
      <c r="A75" s="8"/>
      <c r="B75" s="8"/>
      <c r="C75" s="4"/>
    </row>
    <row r="76" spans="1:3" ht="15" customHeight="1" x14ac:dyDescent="0.3">
      <c r="A76" s="8"/>
      <c r="B76" s="8"/>
      <c r="C76" s="4"/>
    </row>
    <row r="77" spans="1:3" ht="15" customHeight="1" x14ac:dyDescent="0.3">
      <c r="A77" s="8"/>
      <c r="B77" s="8"/>
      <c r="C77" s="4"/>
    </row>
    <row r="78" spans="1:3" ht="15" customHeight="1" x14ac:dyDescent="0.3">
      <c r="A78" s="8"/>
      <c r="B78" s="8"/>
      <c r="C78" s="4"/>
    </row>
    <row r="79" spans="1:3" ht="15" customHeight="1" x14ac:dyDescent="0.3">
      <c r="A79" s="8"/>
      <c r="B79" s="8"/>
      <c r="C79" s="4"/>
    </row>
    <row r="80" spans="1:3" ht="15" customHeight="1" x14ac:dyDescent="0.3">
      <c r="A80" s="8"/>
      <c r="B80" s="8"/>
      <c r="C80" s="4"/>
    </row>
    <row r="81" spans="1:3" ht="15" customHeight="1" x14ac:dyDescent="0.3">
      <c r="A81" s="8"/>
      <c r="B81" s="8"/>
      <c r="C81" s="4"/>
    </row>
    <row r="82" spans="1:3" ht="15" customHeight="1" x14ac:dyDescent="0.3">
      <c r="A82" s="8"/>
      <c r="B82" s="8"/>
      <c r="C82" s="4"/>
    </row>
    <row r="83" spans="1:3" ht="15" customHeight="1" x14ac:dyDescent="0.3">
      <c r="A83" s="8"/>
      <c r="B83" s="8"/>
      <c r="C83" s="4"/>
    </row>
    <row r="84" spans="1:3" ht="15" customHeight="1" x14ac:dyDescent="0.3">
      <c r="A84" s="8"/>
      <c r="B84" s="8"/>
      <c r="C84" s="4"/>
    </row>
    <row r="85" spans="1:3" ht="15" customHeight="1" x14ac:dyDescent="0.3">
      <c r="A85" s="8"/>
      <c r="B85" s="8"/>
      <c r="C85" s="4"/>
    </row>
    <row r="86" spans="1:3" ht="15" customHeight="1" x14ac:dyDescent="0.3">
      <c r="A86" s="8"/>
      <c r="B86" s="8"/>
      <c r="C86" s="4"/>
    </row>
    <row r="87" spans="1:3" ht="15" customHeight="1" x14ac:dyDescent="0.3">
      <c r="A87" s="8"/>
      <c r="B87" s="8"/>
      <c r="C87" s="4"/>
    </row>
    <row r="88" spans="1:3" ht="15" customHeight="1" x14ac:dyDescent="0.3">
      <c r="A88" s="8"/>
      <c r="B88" s="8"/>
      <c r="C88" s="4"/>
    </row>
    <row r="89" spans="1:3" ht="15" customHeight="1" x14ac:dyDescent="0.3">
      <c r="A89" s="8"/>
      <c r="B89" s="8"/>
      <c r="C89" s="4"/>
    </row>
    <row r="90" spans="1:3" ht="15" customHeight="1" x14ac:dyDescent="0.3">
      <c r="A90" s="8"/>
      <c r="B90" s="8"/>
      <c r="C90" s="4"/>
    </row>
    <row r="91" spans="1:3" ht="15" customHeight="1" x14ac:dyDescent="0.3">
      <c r="A91" s="8"/>
      <c r="B91" s="8"/>
      <c r="C91" s="4"/>
    </row>
    <row r="92" spans="1:3" ht="15" customHeight="1" x14ac:dyDescent="0.3">
      <c r="A92" s="8"/>
      <c r="B92" s="8"/>
      <c r="C92" s="4"/>
    </row>
    <row r="93" spans="1:3" ht="15" customHeight="1" x14ac:dyDescent="0.3">
      <c r="A93" s="8"/>
      <c r="B93" s="8"/>
      <c r="C93" s="4"/>
    </row>
    <row r="94" spans="1:3" ht="15" customHeight="1" x14ac:dyDescent="0.3">
      <c r="A94" s="8"/>
      <c r="B94" s="8"/>
      <c r="C94" s="4"/>
    </row>
    <row r="95" spans="1:3" ht="15" customHeight="1" x14ac:dyDescent="0.3">
      <c r="A95" s="8"/>
      <c r="B95" s="8"/>
      <c r="C95" s="4"/>
    </row>
    <row r="96" spans="1:3" ht="15" customHeight="1" x14ac:dyDescent="0.3">
      <c r="A96" s="8"/>
      <c r="B96" s="8"/>
      <c r="C96" s="4"/>
    </row>
    <row r="97" spans="1:3" ht="15" customHeight="1" x14ac:dyDescent="0.3">
      <c r="A97" s="8"/>
      <c r="B97" s="8"/>
      <c r="C97" s="4"/>
    </row>
    <row r="98" spans="1:3" ht="15" customHeight="1" x14ac:dyDescent="0.3">
      <c r="A98" s="8"/>
      <c r="B98" s="8"/>
      <c r="C98" s="4"/>
    </row>
    <row r="99" spans="1:3" ht="15" customHeight="1" x14ac:dyDescent="0.3">
      <c r="A99" s="8"/>
      <c r="B99" s="8"/>
      <c r="C99" s="4"/>
    </row>
    <row r="100" spans="1:3" ht="15" customHeight="1" x14ac:dyDescent="0.3">
      <c r="A100" s="8"/>
      <c r="B100" s="8"/>
      <c r="C100" s="4"/>
    </row>
    <row r="101" spans="1:3" ht="15" customHeight="1" x14ac:dyDescent="0.3">
      <c r="A101" s="8"/>
      <c r="B101" s="8"/>
      <c r="C101" s="4"/>
    </row>
    <row r="102" spans="1:3" ht="15" customHeight="1" x14ac:dyDescent="0.3">
      <c r="A102" s="8"/>
      <c r="B102" s="8"/>
      <c r="C102" s="4"/>
    </row>
    <row r="103" spans="1:3" ht="15" customHeight="1" x14ac:dyDescent="0.3">
      <c r="A103" s="8"/>
      <c r="B103" s="8"/>
      <c r="C103" s="4"/>
    </row>
    <row r="104" spans="1:3" ht="15" customHeight="1" x14ac:dyDescent="0.3">
      <c r="A104" s="8"/>
      <c r="B104" s="8"/>
      <c r="C104" s="4"/>
    </row>
    <row r="105" spans="1:3" ht="15" customHeight="1" x14ac:dyDescent="0.3">
      <c r="A105" s="8"/>
      <c r="B105" s="8"/>
      <c r="C105" s="4"/>
    </row>
    <row r="106" spans="1:3" ht="15" customHeight="1" x14ac:dyDescent="0.3">
      <c r="A106" s="8"/>
      <c r="B106" s="8"/>
      <c r="C106" s="4"/>
    </row>
    <row r="107" spans="1:3" ht="15" customHeight="1" x14ac:dyDescent="0.3">
      <c r="A107" s="8"/>
      <c r="B107" s="8"/>
      <c r="C107" s="4"/>
    </row>
    <row r="108" spans="1:3" ht="15" customHeight="1" x14ac:dyDescent="0.3">
      <c r="A108" s="8"/>
      <c r="B108" s="8"/>
      <c r="C108" s="4"/>
    </row>
    <row r="109" spans="1:3" ht="15" customHeight="1" x14ac:dyDescent="0.3">
      <c r="A109" s="8"/>
      <c r="B109" s="8"/>
      <c r="C109" s="4"/>
    </row>
    <row r="110" spans="1:3" ht="15" customHeight="1" x14ac:dyDescent="0.3">
      <c r="A110" s="8"/>
      <c r="B110" s="8"/>
      <c r="C110" s="4"/>
    </row>
    <row r="111" spans="1:3" ht="15" customHeight="1" x14ac:dyDescent="0.3">
      <c r="A111" s="8"/>
      <c r="B111" s="8"/>
      <c r="C111" s="4"/>
    </row>
    <row r="112" spans="1:3" ht="15" customHeight="1" x14ac:dyDescent="0.3">
      <c r="A112" s="8"/>
      <c r="B112" s="8"/>
      <c r="C112" s="4"/>
    </row>
    <row r="113" spans="1:3" ht="15" customHeight="1" x14ac:dyDescent="0.3">
      <c r="A113" s="8"/>
      <c r="B113" s="8"/>
      <c r="C113" s="4"/>
    </row>
    <row r="114" spans="1:3" ht="15" customHeight="1" x14ac:dyDescent="0.3">
      <c r="A114" s="8"/>
      <c r="B114" s="8"/>
      <c r="C114" s="4"/>
    </row>
    <row r="115" spans="1:3" ht="15" customHeight="1" x14ac:dyDescent="0.3">
      <c r="A115" s="8"/>
      <c r="B115" s="8"/>
      <c r="C115" s="4"/>
    </row>
    <row r="116" spans="1:3" ht="15" customHeight="1" x14ac:dyDescent="0.3">
      <c r="A116" s="8"/>
      <c r="B116" s="8"/>
      <c r="C116" s="4"/>
    </row>
    <row r="117" spans="1:3" ht="15" customHeight="1" x14ac:dyDescent="0.3">
      <c r="A117" s="8"/>
      <c r="B117" s="8"/>
      <c r="C117" s="4"/>
    </row>
    <row r="118" spans="1:3" ht="15" customHeight="1" x14ac:dyDescent="0.3">
      <c r="A118" s="8"/>
      <c r="B118" s="8"/>
      <c r="C118" s="4"/>
    </row>
    <row r="119" spans="1:3" ht="15" customHeight="1" x14ac:dyDescent="0.3">
      <c r="A119" s="8"/>
      <c r="B119" s="8"/>
      <c r="C119" s="4"/>
    </row>
    <row r="120" spans="1:3" ht="15" customHeight="1" x14ac:dyDescent="0.3">
      <c r="A120" s="8"/>
      <c r="B120" s="8"/>
      <c r="C120" s="4"/>
    </row>
    <row r="121" spans="1:3" ht="15" customHeight="1" x14ac:dyDescent="0.3">
      <c r="A121" s="8"/>
      <c r="B121" s="8"/>
      <c r="C121" s="4"/>
    </row>
    <row r="122" spans="1:3" ht="15" customHeight="1" x14ac:dyDescent="0.3">
      <c r="A122" s="8"/>
      <c r="B122" s="8"/>
      <c r="C122" s="4"/>
    </row>
    <row r="123" spans="1:3" ht="15" customHeight="1" x14ac:dyDescent="0.3">
      <c r="A123" s="8"/>
      <c r="B123" s="8"/>
      <c r="C123" s="4"/>
    </row>
    <row r="124" spans="1:3" ht="15" customHeight="1" x14ac:dyDescent="0.3">
      <c r="A124" s="8"/>
      <c r="B124" s="8"/>
      <c r="C124" s="4"/>
    </row>
    <row r="125" spans="1:3" ht="15" customHeight="1" x14ac:dyDescent="0.3">
      <c r="A125" s="8"/>
      <c r="B125" s="8"/>
      <c r="C125" s="4"/>
    </row>
    <row r="126" spans="1:3" ht="15" customHeight="1" x14ac:dyDescent="0.3">
      <c r="A126" s="8"/>
      <c r="B126" s="8"/>
      <c r="C126" s="4"/>
    </row>
    <row r="127" spans="1:3" ht="15" customHeight="1" x14ac:dyDescent="0.3">
      <c r="A127" s="8"/>
      <c r="B127" s="8"/>
      <c r="C127" s="4"/>
    </row>
    <row r="128" spans="1:3" ht="15" customHeight="1" x14ac:dyDescent="0.3">
      <c r="A128" s="8"/>
      <c r="B128" s="8"/>
      <c r="C128" s="4"/>
    </row>
    <row r="129" spans="1:3" ht="15" customHeight="1" x14ac:dyDescent="0.3">
      <c r="A129" s="8"/>
      <c r="B129" s="8"/>
      <c r="C129" s="4"/>
    </row>
    <row r="130" spans="1:3" ht="15" customHeight="1" x14ac:dyDescent="0.3">
      <c r="A130" s="8"/>
      <c r="B130" s="8"/>
      <c r="C130" s="4"/>
    </row>
    <row r="131" spans="1:3" ht="15" customHeight="1" x14ac:dyDescent="0.3">
      <c r="A131" s="8"/>
      <c r="B131" s="8"/>
      <c r="C131" s="4"/>
    </row>
    <row r="132" spans="1:3" ht="15" customHeight="1" x14ac:dyDescent="0.3">
      <c r="A132" s="8"/>
      <c r="B132" s="8"/>
      <c r="C132" s="4"/>
    </row>
    <row r="133" spans="1:3" ht="15" customHeight="1" x14ac:dyDescent="0.3">
      <c r="A133" s="8"/>
      <c r="B133" s="8"/>
      <c r="C133" s="4"/>
    </row>
    <row r="134" spans="1:3" ht="15" customHeight="1" x14ac:dyDescent="0.3">
      <c r="A134" s="8"/>
      <c r="B134" s="8"/>
      <c r="C134" s="4"/>
    </row>
    <row r="135" spans="1:3" ht="15" customHeight="1" x14ac:dyDescent="0.3">
      <c r="A135" s="8"/>
      <c r="B135" s="8"/>
      <c r="C135" s="4"/>
    </row>
    <row r="136" spans="1:3" ht="15" customHeight="1" x14ac:dyDescent="0.3">
      <c r="A136" s="8"/>
      <c r="B136" s="8"/>
      <c r="C136" s="4"/>
    </row>
    <row r="137" spans="1:3" ht="15" customHeight="1" x14ac:dyDescent="0.3">
      <c r="A137" s="8"/>
      <c r="B137" s="8"/>
      <c r="C137" s="4"/>
    </row>
    <row r="138" spans="1:3" ht="15" customHeight="1" x14ac:dyDescent="0.3">
      <c r="A138" s="8"/>
      <c r="B138" s="8"/>
      <c r="C138" s="4"/>
    </row>
    <row r="139" spans="1:3" ht="15" customHeight="1" x14ac:dyDescent="0.3">
      <c r="A139" s="8"/>
      <c r="B139" s="8"/>
      <c r="C139" s="4"/>
    </row>
    <row r="140" spans="1:3" ht="15" customHeight="1" x14ac:dyDescent="0.3">
      <c r="A140" s="8"/>
      <c r="B140" s="8"/>
      <c r="C140" s="4"/>
    </row>
    <row r="141" spans="1:3" ht="15" customHeight="1" x14ac:dyDescent="0.3">
      <c r="A141" s="8"/>
      <c r="B141" s="8"/>
      <c r="C141" s="4"/>
    </row>
    <row r="142" spans="1:3" ht="15" customHeight="1" x14ac:dyDescent="0.3">
      <c r="A142" s="8"/>
      <c r="B142" s="8"/>
      <c r="C142" s="4"/>
    </row>
    <row r="143" spans="1:3" ht="15" customHeight="1" x14ac:dyDescent="0.3">
      <c r="A143" s="8"/>
      <c r="B143" s="8"/>
      <c r="C143" s="4"/>
    </row>
    <row r="144" spans="1:3" ht="15" customHeight="1" x14ac:dyDescent="0.3">
      <c r="A144" s="8"/>
      <c r="B144" s="8"/>
      <c r="C144" s="4"/>
    </row>
    <row r="145" spans="1:3" ht="15" customHeight="1" x14ac:dyDescent="0.3">
      <c r="A145" s="8"/>
      <c r="B145" s="8"/>
      <c r="C145" s="4"/>
    </row>
    <row r="146" spans="1:3" ht="15" customHeight="1" x14ac:dyDescent="0.3">
      <c r="A146" s="8"/>
      <c r="B146" s="8"/>
      <c r="C146" s="4"/>
    </row>
    <row r="147" spans="1:3" ht="15" customHeight="1" x14ac:dyDescent="0.3">
      <c r="A147" s="8"/>
      <c r="B147" s="8"/>
      <c r="C147" s="4"/>
    </row>
    <row r="148" spans="1:3" ht="15" customHeight="1" x14ac:dyDescent="0.3">
      <c r="A148" s="8"/>
      <c r="B148" s="8"/>
      <c r="C148" s="4"/>
    </row>
    <row r="149" spans="1:3" ht="15" customHeight="1" x14ac:dyDescent="0.3">
      <c r="A149" s="8"/>
      <c r="B149" s="8"/>
      <c r="C149" s="4"/>
    </row>
    <row r="150" spans="1:3" ht="15" customHeight="1" x14ac:dyDescent="0.3">
      <c r="A150" s="8"/>
      <c r="B150" s="8"/>
      <c r="C150" s="4"/>
    </row>
    <row r="151" spans="1:3" ht="15" customHeight="1" x14ac:dyDescent="0.3">
      <c r="A151" s="8"/>
      <c r="B151" s="8"/>
      <c r="C151" s="4"/>
    </row>
    <row r="152" spans="1:3" ht="15" customHeight="1" x14ac:dyDescent="0.3">
      <c r="A152" s="8"/>
      <c r="B152" s="8"/>
      <c r="C152" s="4"/>
    </row>
    <row r="153" spans="1:3" ht="15" customHeight="1" x14ac:dyDescent="0.3">
      <c r="A153" s="8"/>
      <c r="B153" s="8"/>
      <c r="C153" s="4"/>
    </row>
    <row r="154" spans="1:3" ht="15" customHeight="1" x14ac:dyDescent="0.3">
      <c r="A154" s="8"/>
      <c r="B154" s="8"/>
      <c r="C154" s="4"/>
    </row>
    <row r="155" spans="1:3" ht="15" customHeight="1" x14ac:dyDescent="0.3">
      <c r="A155" s="8"/>
      <c r="B155" s="8"/>
      <c r="C155" s="4"/>
    </row>
    <row r="156" spans="1:3" ht="15" customHeight="1" x14ac:dyDescent="0.3">
      <c r="A156" s="8"/>
      <c r="B156" s="8"/>
      <c r="C156" s="4"/>
    </row>
    <row r="157" spans="1:3" ht="15" customHeight="1" x14ac:dyDescent="0.3">
      <c r="A157" s="8"/>
      <c r="B157" s="8"/>
      <c r="C157" s="4"/>
    </row>
    <row r="158" spans="1:3" ht="15" customHeight="1" x14ac:dyDescent="0.3">
      <c r="A158" s="8"/>
      <c r="B158" s="8"/>
      <c r="C158" s="4"/>
    </row>
    <row r="159" spans="1:3" ht="15" customHeight="1" x14ac:dyDescent="0.3">
      <c r="A159" s="8"/>
      <c r="B159" s="8"/>
      <c r="C159" s="4"/>
    </row>
    <row r="160" spans="1:3" ht="15" customHeight="1" x14ac:dyDescent="0.3">
      <c r="A160" s="8"/>
      <c r="B160" s="8"/>
      <c r="C160" s="4"/>
    </row>
    <row r="161" spans="1:3" ht="15" customHeight="1" x14ac:dyDescent="0.3">
      <c r="A161" s="8"/>
      <c r="B161" s="8"/>
      <c r="C161" s="4"/>
    </row>
    <row r="162" spans="1:3" ht="15" customHeight="1" x14ac:dyDescent="0.3">
      <c r="A162" s="8"/>
      <c r="B162" s="8"/>
      <c r="C162" s="4"/>
    </row>
    <row r="163" spans="1:3" ht="15" customHeight="1" x14ac:dyDescent="0.3">
      <c r="A163" s="8"/>
      <c r="B163" s="8"/>
      <c r="C163" s="4"/>
    </row>
    <row r="164" spans="1:3" ht="15" customHeight="1" x14ac:dyDescent="0.3">
      <c r="A164" s="8"/>
      <c r="B164" s="8"/>
      <c r="C164" s="4"/>
    </row>
    <row r="165" spans="1:3" ht="15" customHeight="1" x14ac:dyDescent="0.3">
      <c r="A165" s="8"/>
      <c r="B165" s="8"/>
      <c r="C165" s="4"/>
    </row>
    <row r="166" spans="1:3" ht="15" customHeight="1" x14ac:dyDescent="0.3">
      <c r="A166" s="8"/>
      <c r="B166" s="8"/>
      <c r="C166" s="4"/>
    </row>
    <row r="167" spans="1:3" ht="15" customHeight="1" x14ac:dyDescent="0.3">
      <c r="A167" s="8"/>
      <c r="B167" s="8"/>
      <c r="C167" s="4"/>
    </row>
    <row r="168" spans="1:3" ht="15" customHeight="1" x14ac:dyDescent="0.3">
      <c r="A168" s="8"/>
      <c r="B168" s="8"/>
      <c r="C168" s="4"/>
    </row>
    <row r="169" spans="1:3" ht="15" customHeight="1" x14ac:dyDescent="0.3">
      <c r="A169" s="8"/>
      <c r="B169" s="8"/>
      <c r="C169" s="4"/>
    </row>
    <row r="170" spans="1:3" ht="15" customHeight="1" x14ac:dyDescent="0.3">
      <c r="A170" s="8"/>
      <c r="B170" s="8"/>
      <c r="C170" s="4"/>
    </row>
    <row r="171" spans="1:3" ht="15" customHeight="1" x14ac:dyDescent="0.3">
      <c r="A171" s="8"/>
      <c r="B171" s="8"/>
      <c r="C171" s="4"/>
    </row>
    <row r="172" spans="1:3" ht="15" customHeight="1" x14ac:dyDescent="0.3">
      <c r="A172" s="8"/>
      <c r="B172" s="8"/>
      <c r="C172" s="4"/>
    </row>
    <row r="173" spans="1:3" ht="15" customHeight="1" x14ac:dyDescent="0.3">
      <c r="A173" s="8"/>
      <c r="B173" s="8"/>
      <c r="C173" s="4"/>
    </row>
    <row r="174" spans="1:3" ht="15" customHeight="1" x14ac:dyDescent="0.3">
      <c r="A174" s="8"/>
      <c r="B174" s="8"/>
      <c r="C174" s="4"/>
    </row>
    <row r="175" spans="1:3" ht="15" customHeight="1" x14ac:dyDescent="0.3">
      <c r="A175" s="8"/>
      <c r="B175" s="8"/>
      <c r="C175" s="4"/>
    </row>
    <row r="176" spans="1:3" ht="15" customHeight="1" x14ac:dyDescent="0.3">
      <c r="A176" s="8"/>
      <c r="B176" s="8"/>
      <c r="C176" s="4"/>
    </row>
    <row r="177" spans="1:3" ht="15" customHeight="1" x14ac:dyDescent="0.3">
      <c r="A177" s="8"/>
      <c r="B177" s="8"/>
      <c r="C177" s="4"/>
    </row>
    <row r="178" spans="1:3" ht="15" customHeight="1" x14ac:dyDescent="0.3">
      <c r="A178" s="8"/>
      <c r="B178" s="8"/>
      <c r="C178" s="4"/>
    </row>
    <row r="179" spans="1:3" ht="15" customHeight="1" x14ac:dyDescent="0.3">
      <c r="A179" s="8"/>
      <c r="B179" s="8"/>
      <c r="C179" s="4"/>
    </row>
    <row r="180" spans="1:3" ht="15" customHeight="1" x14ac:dyDescent="0.3">
      <c r="A180" s="8"/>
      <c r="B180" s="8"/>
      <c r="C180" s="4"/>
    </row>
    <row r="181" spans="1:3" ht="15" customHeight="1" x14ac:dyDescent="0.3">
      <c r="A181" s="8"/>
      <c r="B181" s="8"/>
      <c r="C181" s="4"/>
    </row>
    <row r="182" spans="1:3" ht="15" customHeight="1" x14ac:dyDescent="0.3">
      <c r="A182" s="8"/>
      <c r="B182" s="8"/>
      <c r="C182" s="4"/>
    </row>
    <row r="183" spans="1:3" ht="15" customHeight="1" x14ac:dyDescent="0.3">
      <c r="A183" s="8"/>
      <c r="B183" s="8"/>
      <c r="C183" s="4"/>
    </row>
    <row r="184" spans="1:3" ht="15" customHeight="1" x14ac:dyDescent="0.3">
      <c r="A184" s="8"/>
      <c r="B184" s="8"/>
      <c r="C184" s="4"/>
    </row>
    <row r="185" spans="1:3" ht="15" customHeight="1" x14ac:dyDescent="0.3">
      <c r="A185" s="8"/>
      <c r="B185" s="8"/>
      <c r="C185" s="4"/>
    </row>
    <row r="186" spans="1:3" ht="15" customHeight="1" x14ac:dyDescent="0.3">
      <c r="A186" s="8"/>
      <c r="B186" s="8"/>
      <c r="C186" s="4"/>
    </row>
    <row r="187" spans="1:3" ht="15" customHeight="1" x14ac:dyDescent="0.3">
      <c r="A187" s="8"/>
      <c r="B187" s="8"/>
      <c r="C187" s="4"/>
    </row>
    <row r="188" spans="1:3" ht="15" customHeight="1" x14ac:dyDescent="0.3">
      <c r="A188" s="8"/>
      <c r="B188" s="8"/>
      <c r="C188" s="4"/>
    </row>
    <row r="189" spans="1:3" ht="15" customHeight="1" x14ac:dyDescent="0.3">
      <c r="A189" s="8"/>
      <c r="B189" s="8"/>
      <c r="C189" s="4"/>
    </row>
    <row r="190" spans="1:3" ht="15" customHeight="1" x14ac:dyDescent="0.3">
      <c r="A190" s="8"/>
      <c r="B190" s="8"/>
      <c r="C190" s="4"/>
    </row>
    <row r="191" spans="1:3" ht="15" customHeight="1" x14ac:dyDescent="0.3">
      <c r="A191" s="8"/>
      <c r="B191" s="8"/>
      <c r="C191" s="4"/>
    </row>
    <row r="192" spans="1:3" ht="15" customHeight="1" x14ac:dyDescent="0.3">
      <c r="A192" s="8"/>
      <c r="B192" s="8"/>
      <c r="C192" s="4"/>
    </row>
    <row r="193" spans="1:3" ht="15" customHeight="1" x14ac:dyDescent="0.3">
      <c r="A193" s="8"/>
      <c r="B193" s="8"/>
      <c r="C193" s="4"/>
    </row>
    <row r="194" spans="1:3" ht="15" customHeight="1" x14ac:dyDescent="0.3">
      <c r="A194" s="8"/>
      <c r="B194" s="8"/>
      <c r="C194" s="4"/>
    </row>
    <row r="195" spans="1:3" ht="15" customHeight="1" x14ac:dyDescent="0.3">
      <c r="A195" s="8"/>
      <c r="B195" s="8"/>
      <c r="C195" s="4"/>
    </row>
    <row r="196" spans="1:3" ht="15" customHeight="1" x14ac:dyDescent="0.3">
      <c r="A196" s="8"/>
      <c r="B196" s="8"/>
      <c r="C196" s="4"/>
    </row>
    <row r="197" spans="1:3" ht="15" customHeight="1" x14ac:dyDescent="0.3">
      <c r="A197" s="8"/>
      <c r="B197" s="8"/>
      <c r="C197" s="4"/>
    </row>
    <row r="198" spans="1:3" ht="15" customHeight="1" x14ac:dyDescent="0.3">
      <c r="A198" s="8"/>
      <c r="B198" s="8"/>
      <c r="C198" s="4"/>
    </row>
    <row r="199" spans="1:3" ht="15" customHeight="1" x14ac:dyDescent="0.3">
      <c r="A199" s="8"/>
      <c r="B199" s="8"/>
      <c r="C199" s="4"/>
    </row>
    <row r="200" spans="1:3" ht="15" customHeight="1" x14ac:dyDescent="0.3">
      <c r="A200" s="8"/>
      <c r="B200" s="8"/>
      <c r="C200" s="4"/>
    </row>
    <row r="201" spans="1:3" ht="15" customHeight="1" x14ac:dyDescent="0.3">
      <c r="A201" s="8"/>
      <c r="B201" s="8"/>
      <c r="C201" s="4"/>
    </row>
    <row r="202" spans="1:3" ht="15" customHeight="1" x14ac:dyDescent="0.3">
      <c r="A202" s="8"/>
      <c r="B202" s="8"/>
      <c r="C202" s="4"/>
    </row>
    <row r="203" spans="1:3" ht="15" customHeight="1" x14ac:dyDescent="0.3">
      <c r="A203" s="8"/>
      <c r="B203" s="8"/>
      <c r="C203" s="4"/>
    </row>
    <row r="204" spans="1:3" ht="15" customHeight="1" x14ac:dyDescent="0.3">
      <c r="A204" s="8"/>
      <c r="B204" s="8"/>
      <c r="C204" s="4"/>
    </row>
    <row r="205" spans="1:3" ht="15" customHeight="1" x14ac:dyDescent="0.3">
      <c r="A205" s="8"/>
      <c r="B205" s="8"/>
      <c r="C205" s="4"/>
    </row>
    <row r="206" spans="1:3" ht="15" customHeight="1" x14ac:dyDescent="0.3">
      <c r="A206" s="8"/>
      <c r="B206" s="8"/>
      <c r="C206" s="4"/>
    </row>
    <row r="207" spans="1:3" ht="15" customHeight="1" x14ac:dyDescent="0.3">
      <c r="A207" s="8"/>
      <c r="B207" s="8"/>
      <c r="C207" s="4"/>
    </row>
    <row r="208" spans="1:3" ht="15" customHeight="1" x14ac:dyDescent="0.3">
      <c r="A208" s="8"/>
      <c r="B208" s="8"/>
      <c r="C208" s="4"/>
    </row>
    <row r="209" spans="1:3" ht="15" customHeight="1" x14ac:dyDescent="0.3">
      <c r="A209" s="8"/>
      <c r="B209" s="8"/>
      <c r="C209" s="4"/>
    </row>
    <row r="210" spans="1:3" ht="15" customHeight="1" x14ac:dyDescent="0.3">
      <c r="A210" s="8"/>
      <c r="B210" s="8"/>
      <c r="C210" s="4"/>
    </row>
    <row r="211" spans="1:3" ht="15" customHeight="1" x14ac:dyDescent="0.3">
      <c r="A211" s="8"/>
      <c r="B211" s="8"/>
      <c r="C211" s="4"/>
    </row>
    <row r="212" spans="1:3" ht="15" customHeight="1" x14ac:dyDescent="0.3">
      <c r="A212" s="8"/>
      <c r="B212" s="8"/>
      <c r="C212" s="4"/>
    </row>
    <row r="213" spans="1:3" ht="15" customHeight="1" x14ac:dyDescent="0.3">
      <c r="A213" s="8"/>
      <c r="B213" s="8"/>
      <c r="C213" s="4"/>
    </row>
    <row r="214" spans="1:3" ht="15" customHeight="1" x14ac:dyDescent="0.3">
      <c r="A214" s="8"/>
      <c r="B214" s="8"/>
      <c r="C214" s="4"/>
    </row>
    <row r="215" spans="1:3" ht="15" customHeight="1" x14ac:dyDescent="0.3">
      <c r="A215" s="8"/>
      <c r="B215" s="8"/>
      <c r="C215" s="4"/>
    </row>
    <row r="216" spans="1:3" ht="15" customHeight="1" x14ac:dyDescent="0.3">
      <c r="A216" s="8"/>
      <c r="B216" s="8"/>
      <c r="C216" s="4"/>
    </row>
    <row r="217" spans="1:3" ht="15" customHeight="1" x14ac:dyDescent="0.3">
      <c r="A217" s="8"/>
      <c r="B217" s="8"/>
      <c r="C217" s="4"/>
    </row>
    <row r="218" spans="1:3" ht="15" customHeight="1" x14ac:dyDescent="0.3">
      <c r="A218" s="8"/>
      <c r="B218" s="8"/>
      <c r="C218" s="4"/>
    </row>
    <row r="219" spans="1:3" ht="15" customHeight="1" x14ac:dyDescent="0.3">
      <c r="A219" s="8"/>
      <c r="B219" s="8"/>
      <c r="C219" s="4"/>
    </row>
    <row r="220" spans="1:3" ht="15" customHeight="1" x14ac:dyDescent="0.3">
      <c r="A220" s="8"/>
      <c r="B220" s="8"/>
      <c r="C220" s="4"/>
    </row>
    <row r="221" spans="1:3" ht="15" customHeight="1" x14ac:dyDescent="0.3">
      <c r="A221" s="8"/>
      <c r="B221" s="8"/>
      <c r="C221" s="4"/>
    </row>
    <row r="222" spans="1:3" ht="15" customHeight="1" x14ac:dyDescent="0.3">
      <c r="A222" s="8"/>
      <c r="B222" s="8"/>
      <c r="C222" s="4"/>
    </row>
    <row r="223" spans="1:3" ht="15" customHeight="1" x14ac:dyDescent="0.3">
      <c r="A223" s="8"/>
      <c r="B223" s="8"/>
      <c r="C223" s="4"/>
    </row>
    <row r="224" spans="1:3" ht="15" customHeight="1" x14ac:dyDescent="0.3">
      <c r="A224" s="8"/>
      <c r="B224" s="8"/>
      <c r="C224" s="4"/>
    </row>
    <row r="225" spans="1:3" ht="15" customHeight="1" x14ac:dyDescent="0.3">
      <c r="A225" s="8"/>
      <c r="B225" s="8"/>
      <c r="C225" s="4"/>
    </row>
    <row r="226" spans="1:3" ht="15" customHeight="1" x14ac:dyDescent="0.3">
      <c r="A226" s="8"/>
      <c r="B226" s="8"/>
      <c r="C226" s="4"/>
    </row>
    <row r="227" spans="1:3" ht="15" customHeight="1" x14ac:dyDescent="0.3">
      <c r="A227" s="8"/>
      <c r="B227" s="8"/>
      <c r="C227" s="4"/>
    </row>
    <row r="228" spans="1:3" ht="15" customHeight="1" x14ac:dyDescent="0.3">
      <c r="A228" s="8"/>
      <c r="B228" s="8"/>
      <c r="C228" s="4"/>
    </row>
    <row r="229" spans="1:3" ht="15" customHeight="1" x14ac:dyDescent="0.3">
      <c r="A229" s="8"/>
      <c r="B229" s="8"/>
      <c r="C229" s="4"/>
    </row>
    <row r="230" spans="1:3" ht="15" customHeight="1" x14ac:dyDescent="0.3">
      <c r="A230" s="8"/>
      <c r="B230" s="8"/>
      <c r="C230" s="4"/>
    </row>
    <row r="231" spans="1:3" ht="15" customHeight="1" x14ac:dyDescent="0.3">
      <c r="A231" s="8"/>
      <c r="B231" s="8"/>
      <c r="C231" s="4"/>
    </row>
    <row r="232" spans="1:3" ht="15" customHeight="1" x14ac:dyDescent="0.3">
      <c r="A232" s="8"/>
      <c r="B232" s="8"/>
      <c r="C232" s="4"/>
    </row>
    <row r="233" spans="1:3" ht="15" customHeight="1" x14ac:dyDescent="0.3">
      <c r="A233" s="8"/>
      <c r="B233" s="8"/>
      <c r="C233" s="4"/>
    </row>
    <row r="234" spans="1:3" ht="15" customHeight="1" x14ac:dyDescent="0.3">
      <c r="A234" s="8"/>
      <c r="B234" s="8"/>
      <c r="C234" s="4"/>
    </row>
    <row r="235" spans="1:3" ht="15" customHeight="1" x14ac:dyDescent="0.3">
      <c r="A235" s="8"/>
      <c r="B235" s="8"/>
      <c r="C235" s="4"/>
    </row>
    <row r="236" spans="1:3" ht="15" customHeight="1" x14ac:dyDescent="0.3">
      <c r="A236" s="8"/>
      <c r="B236" s="8"/>
      <c r="C236" s="4"/>
    </row>
    <row r="237" spans="1:3" ht="15" customHeight="1" x14ac:dyDescent="0.3">
      <c r="A237" s="8"/>
      <c r="B237" s="8"/>
      <c r="C237" s="4"/>
    </row>
    <row r="238" spans="1:3" ht="15" customHeight="1" x14ac:dyDescent="0.3">
      <c r="A238" s="8"/>
      <c r="B238" s="8"/>
      <c r="C238" s="4"/>
    </row>
    <row r="239" spans="1:3" ht="15" customHeight="1" x14ac:dyDescent="0.3">
      <c r="A239" s="8"/>
      <c r="B239" s="8"/>
      <c r="C239" s="4"/>
    </row>
    <row r="240" spans="1:3" ht="15" customHeight="1" x14ac:dyDescent="0.3">
      <c r="A240" s="8"/>
      <c r="B240" s="8"/>
      <c r="C240" s="4"/>
    </row>
    <row r="241" spans="1:3" ht="15" customHeight="1" x14ac:dyDescent="0.3">
      <c r="A241" s="8"/>
      <c r="B241" s="8"/>
      <c r="C241" s="4"/>
    </row>
    <row r="242" spans="1:3" ht="15" customHeight="1" x14ac:dyDescent="0.3">
      <c r="A242" s="8"/>
      <c r="B242" s="8"/>
      <c r="C242" s="4"/>
    </row>
    <row r="243" spans="1:3" ht="15" customHeight="1" x14ac:dyDescent="0.3">
      <c r="A243" s="8"/>
      <c r="B243" s="8"/>
      <c r="C243" s="4"/>
    </row>
    <row r="244" spans="1:3" ht="15" customHeight="1" x14ac:dyDescent="0.3">
      <c r="A244" s="8"/>
      <c r="B244" s="8"/>
      <c r="C244" s="4"/>
    </row>
    <row r="245" spans="1:3" ht="15" customHeight="1" x14ac:dyDescent="0.3">
      <c r="A245" s="8"/>
      <c r="B245" s="8"/>
      <c r="C245" s="4"/>
    </row>
    <row r="246" spans="1:3" ht="15" customHeight="1" x14ac:dyDescent="0.3">
      <c r="A246" s="8"/>
      <c r="B246" s="8"/>
      <c r="C246" s="4"/>
    </row>
    <row r="247" spans="1:3" ht="15" customHeight="1" x14ac:dyDescent="0.3">
      <c r="A247" s="8"/>
      <c r="B247" s="8"/>
      <c r="C247" s="4"/>
    </row>
    <row r="248" spans="1:3" ht="15" customHeight="1" x14ac:dyDescent="0.3">
      <c r="A248" s="8"/>
      <c r="B248" s="8"/>
      <c r="C248" s="4"/>
    </row>
    <row r="249" spans="1:3" ht="15" customHeight="1" x14ac:dyDescent="0.3">
      <c r="A249" s="8"/>
      <c r="B249" s="8"/>
      <c r="C249" s="4"/>
    </row>
    <row r="250" spans="1:3" ht="15" customHeight="1" x14ac:dyDescent="0.3">
      <c r="A250" s="8"/>
      <c r="B250" s="8"/>
      <c r="C250" s="4"/>
    </row>
    <row r="251" spans="1:3" ht="15" customHeight="1" x14ac:dyDescent="0.3">
      <c r="A251" s="8"/>
      <c r="B251" s="8"/>
      <c r="C251" s="4"/>
    </row>
    <row r="252" spans="1:3" ht="15" customHeight="1" x14ac:dyDescent="0.3">
      <c r="A252" s="8"/>
      <c r="B252" s="8"/>
      <c r="C252" s="4"/>
    </row>
    <row r="253" spans="1:3" ht="15" customHeight="1" x14ac:dyDescent="0.3">
      <c r="A253" s="8"/>
      <c r="B253" s="8"/>
      <c r="C253" s="4"/>
    </row>
    <row r="254" spans="1:3" ht="15" customHeight="1" x14ac:dyDescent="0.3">
      <c r="A254" s="8"/>
      <c r="B254" s="8"/>
      <c r="C254" s="4"/>
    </row>
    <row r="255" spans="1:3" ht="15" customHeight="1" x14ac:dyDescent="0.3">
      <c r="A255" s="8"/>
      <c r="B255" s="8"/>
      <c r="C255" s="4"/>
    </row>
    <row r="256" spans="1:3" ht="15" customHeight="1" x14ac:dyDescent="0.3">
      <c r="A256" s="8"/>
      <c r="B256" s="8"/>
      <c r="C256" s="4"/>
    </row>
    <row r="257" spans="1:3" ht="15" customHeight="1" x14ac:dyDescent="0.3">
      <c r="A257" s="8"/>
      <c r="B257" s="8"/>
      <c r="C257" s="4"/>
    </row>
    <row r="258" spans="1:3" ht="15" customHeight="1" x14ac:dyDescent="0.3">
      <c r="A258" s="8"/>
      <c r="B258" s="8"/>
      <c r="C258" s="4"/>
    </row>
    <row r="259" spans="1:3" ht="15" customHeight="1" x14ac:dyDescent="0.3">
      <c r="A259" s="8"/>
      <c r="B259" s="8"/>
      <c r="C259" s="4"/>
    </row>
    <row r="260" spans="1:3" ht="15" customHeight="1" x14ac:dyDescent="0.3">
      <c r="A260" s="8"/>
      <c r="B260" s="8"/>
      <c r="C260" s="4"/>
    </row>
    <row r="261" spans="1:3" ht="15" customHeight="1" x14ac:dyDescent="0.3">
      <c r="A261" s="8"/>
      <c r="B261" s="8"/>
      <c r="C261" s="4"/>
    </row>
    <row r="262" spans="1:3" ht="15" customHeight="1" x14ac:dyDescent="0.3">
      <c r="A262" s="8"/>
      <c r="B262" s="8"/>
      <c r="C262" s="4"/>
    </row>
    <row r="263" spans="1:3" ht="15" customHeight="1" x14ac:dyDescent="0.3">
      <c r="A263" s="8"/>
      <c r="B263" s="8"/>
      <c r="C263" s="4"/>
    </row>
    <row r="264" spans="1:3" ht="15" customHeight="1" x14ac:dyDescent="0.3">
      <c r="A264" s="8"/>
      <c r="B264" s="8"/>
      <c r="C264" s="4"/>
    </row>
    <row r="265" spans="1:3" ht="15" customHeight="1" x14ac:dyDescent="0.3">
      <c r="A265" s="8"/>
      <c r="B265" s="8"/>
      <c r="C265" s="4"/>
    </row>
    <row r="266" spans="1:3" ht="15" customHeight="1" x14ac:dyDescent="0.3">
      <c r="A266" s="8"/>
      <c r="B266" s="8"/>
      <c r="C266" s="4"/>
    </row>
    <row r="267" spans="1:3" ht="15" customHeight="1" x14ac:dyDescent="0.3">
      <c r="A267" s="8"/>
      <c r="B267" s="8"/>
      <c r="C267" s="4"/>
    </row>
    <row r="268" spans="1:3" ht="15" customHeight="1" x14ac:dyDescent="0.3">
      <c r="A268" s="8"/>
      <c r="B268" s="8"/>
      <c r="C268" s="4"/>
    </row>
    <row r="269" spans="1:3" ht="15" customHeight="1" x14ac:dyDescent="0.3">
      <c r="A269" s="8"/>
      <c r="B269" s="8"/>
      <c r="C269" s="4"/>
    </row>
    <row r="270" spans="1:3" ht="15" customHeight="1" x14ac:dyDescent="0.3">
      <c r="A270" s="8"/>
      <c r="B270" s="8"/>
      <c r="C270" s="4"/>
    </row>
    <row r="271" spans="1:3" ht="15" customHeight="1" x14ac:dyDescent="0.3">
      <c r="A271" s="8"/>
      <c r="B271" s="8"/>
      <c r="C271" s="4"/>
    </row>
    <row r="272" spans="1:3" ht="15" customHeight="1" x14ac:dyDescent="0.3">
      <c r="A272" s="8"/>
      <c r="B272" s="8"/>
      <c r="C272" s="4"/>
    </row>
    <row r="273" spans="1:3" ht="15" customHeight="1" x14ac:dyDescent="0.3">
      <c r="A273" s="8"/>
      <c r="B273" s="8"/>
      <c r="C273" s="4"/>
    </row>
    <row r="274" spans="1:3" ht="15" customHeight="1" x14ac:dyDescent="0.3">
      <c r="A274" s="8"/>
      <c r="B274" s="8"/>
      <c r="C274" s="4"/>
    </row>
    <row r="275" spans="1:3" ht="15" customHeight="1" x14ac:dyDescent="0.3">
      <c r="A275" s="8"/>
      <c r="B275" s="8"/>
      <c r="C275" s="4"/>
    </row>
    <row r="276" spans="1:3" ht="15" customHeight="1" x14ac:dyDescent="0.3">
      <c r="A276" s="8"/>
      <c r="B276" s="8"/>
      <c r="C276" s="4"/>
    </row>
    <row r="277" spans="1:3" ht="15" customHeight="1" x14ac:dyDescent="0.3">
      <c r="A277" s="8"/>
      <c r="B277" s="8"/>
      <c r="C277" s="4"/>
    </row>
    <row r="278" spans="1:3" ht="15" customHeight="1" x14ac:dyDescent="0.3">
      <c r="A278" s="8"/>
      <c r="B278" s="8"/>
      <c r="C278" s="4"/>
    </row>
    <row r="279" spans="1:3" ht="15" customHeight="1" x14ac:dyDescent="0.3">
      <c r="A279" s="8"/>
      <c r="B279" s="8"/>
      <c r="C279" s="4"/>
    </row>
    <row r="280" spans="1:3" ht="15" customHeight="1" x14ac:dyDescent="0.3">
      <c r="A280" s="8"/>
      <c r="B280" s="8"/>
      <c r="C280" s="4"/>
    </row>
    <row r="281" spans="1:3" ht="15" customHeight="1" x14ac:dyDescent="0.3">
      <c r="A281" s="8"/>
      <c r="B281" s="8"/>
      <c r="C281" s="4"/>
    </row>
    <row r="282" spans="1:3" ht="15" customHeight="1" x14ac:dyDescent="0.3">
      <c r="A282" s="8"/>
      <c r="B282" s="8"/>
      <c r="C282" s="4"/>
    </row>
    <row r="283" spans="1:3" ht="15" customHeight="1" x14ac:dyDescent="0.3">
      <c r="A283" s="8"/>
      <c r="B283" s="8"/>
      <c r="C283" s="4"/>
    </row>
    <row r="284" spans="1:3" ht="15" customHeight="1" x14ac:dyDescent="0.3">
      <c r="A284" s="8"/>
      <c r="B284" s="8"/>
      <c r="C284" s="4"/>
    </row>
    <row r="285" spans="1:3" ht="15" customHeight="1" x14ac:dyDescent="0.3">
      <c r="A285" s="8"/>
      <c r="B285" s="8"/>
      <c r="C285" s="4"/>
    </row>
    <row r="286" spans="1:3" ht="15" customHeight="1" x14ac:dyDescent="0.3">
      <c r="A286" s="8"/>
      <c r="B286" s="8"/>
      <c r="C286" s="4"/>
    </row>
    <row r="287" spans="1:3" ht="15" customHeight="1" x14ac:dyDescent="0.3">
      <c r="A287" s="8"/>
      <c r="B287" s="8"/>
      <c r="C287" s="4"/>
    </row>
    <row r="288" spans="1:3" ht="15" customHeight="1" x14ac:dyDescent="0.3">
      <c r="A288" s="8"/>
      <c r="B288" s="8"/>
      <c r="C288" s="4"/>
    </row>
    <row r="289" spans="1:3" ht="15" customHeight="1" x14ac:dyDescent="0.3">
      <c r="A289" s="8"/>
      <c r="B289" s="8"/>
      <c r="C289" s="4"/>
    </row>
    <row r="290" spans="1:3" ht="15" customHeight="1" x14ac:dyDescent="0.3">
      <c r="A290" s="8"/>
      <c r="B290" s="8"/>
      <c r="C290" s="4"/>
    </row>
    <row r="291" spans="1:3" ht="15" customHeight="1" x14ac:dyDescent="0.3">
      <c r="A291" s="8"/>
      <c r="B291" s="8"/>
      <c r="C291" s="4"/>
    </row>
    <row r="292" spans="1:3" ht="15" customHeight="1" x14ac:dyDescent="0.3">
      <c r="A292" s="8"/>
      <c r="B292" s="8"/>
      <c r="C292" s="4"/>
    </row>
    <row r="293" spans="1:3" ht="15" customHeight="1" x14ac:dyDescent="0.3">
      <c r="A293" s="8"/>
      <c r="B293" s="8"/>
      <c r="C293" s="4"/>
    </row>
    <row r="294" spans="1:3" ht="15" customHeight="1" x14ac:dyDescent="0.3">
      <c r="A294" s="8"/>
      <c r="B294" s="8"/>
      <c r="C294" s="4"/>
    </row>
    <row r="295" spans="1:3" ht="15" customHeight="1" x14ac:dyDescent="0.3">
      <c r="A295" s="8"/>
      <c r="B295" s="8"/>
      <c r="C295" s="4"/>
    </row>
    <row r="296" spans="1:3" ht="15" customHeight="1" x14ac:dyDescent="0.3">
      <c r="A296" s="8"/>
      <c r="B296" s="8"/>
      <c r="C296" s="4"/>
    </row>
    <row r="297" spans="1:3" ht="15" customHeight="1" x14ac:dyDescent="0.3">
      <c r="A297" s="8"/>
      <c r="B297" s="8"/>
      <c r="C297" s="4"/>
    </row>
    <row r="298" spans="1:3" ht="15" customHeight="1" x14ac:dyDescent="0.3">
      <c r="A298" s="8"/>
      <c r="B298" s="8"/>
      <c r="C298" s="4"/>
    </row>
    <row r="299" spans="1:3" ht="15" customHeight="1" x14ac:dyDescent="0.3">
      <c r="A299" s="8"/>
      <c r="B299" s="8"/>
      <c r="C299" s="4"/>
    </row>
    <row r="300" spans="1:3" ht="15" customHeight="1" x14ac:dyDescent="0.3">
      <c r="A300" s="8"/>
      <c r="B300" s="8"/>
      <c r="C300" s="4"/>
    </row>
    <row r="301" spans="1:3" ht="15" customHeight="1" x14ac:dyDescent="0.3">
      <c r="A301" s="8"/>
      <c r="B301" s="8"/>
      <c r="C301" s="4"/>
    </row>
    <row r="302" spans="1:3" ht="15" customHeight="1" x14ac:dyDescent="0.3">
      <c r="A302" s="8"/>
      <c r="B302" s="8"/>
      <c r="C302" s="4"/>
    </row>
    <row r="303" spans="1:3" ht="15" customHeight="1" x14ac:dyDescent="0.3">
      <c r="A303" s="8"/>
      <c r="B303" s="8"/>
      <c r="C303" s="4"/>
    </row>
    <row r="304" spans="1:3" ht="15" customHeight="1" x14ac:dyDescent="0.3">
      <c r="A304" s="8"/>
      <c r="B304" s="8"/>
      <c r="C304" s="4"/>
    </row>
    <row r="305" spans="1:3" ht="15" customHeight="1" x14ac:dyDescent="0.3">
      <c r="A305" s="8"/>
      <c r="B305" s="8"/>
      <c r="C305" s="4"/>
    </row>
    <row r="306" spans="1:3" ht="15" customHeight="1" x14ac:dyDescent="0.3">
      <c r="A306" s="8"/>
      <c r="B306" s="8"/>
      <c r="C306" s="4"/>
    </row>
    <row r="307" spans="1:3" ht="15" customHeight="1" x14ac:dyDescent="0.3">
      <c r="A307" s="8"/>
      <c r="B307" s="8"/>
      <c r="C307" s="4"/>
    </row>
    <row r="308" spans="1:3" ht="15" customHeight="1" x14ac:dyDescent="0.3">
      <c r="A308" s="8"/>
      <c r="B308" s="8"/>
      <c r="C308" s="4"/>
    </row>
    <row r="309" spans="1:3" ht="15" customHeight="1" x14ac:dyDescent="0.3">
      <c r="A309" s="8"/>
      <c r="B309" s="8"/>
      <c r="C309" s="4"/>
    </row>
    <row r="310" spans="1:3" ht="15" customHeight="1" x14ac:dyDescent="0.3">
      <c r="A310" s="8"/>
      <c r="B310" s="8"/>
      <c r="C310" s="4"/>
    </row>
    <row r="311" spans="1:3" ht="15" customHeight="1" x14ac:dyDescent="0.3">
      <c r="A311" s="8"/>
      <c r="B311" s="8"/>
      <c r="C311" s="4"/>
    </row>
    <row r="312" spans="1:3" ht="15" customHeight="1" x14ac:dyDescent="0.3">
      <c r="A312" s="8"/>
      <c r="B312" s="8"/>
      <c r="C312" s="4"/>
    </row>
    <row r="313" spans="1:3" ht="15" customHeight="1" x14ac:dyDescent="0.3">
      <c r="A313" s="8"/>
      <c r="B313" s="8"/>
      <c r="C313" s="4"/>
    </row>
    <row r="314" spans="1:3" ht="15" customHeight="1" x14ac:dyDescent="0.3">
      <c r="A314" s="8"/>
      <c r="B314" s="8"/>
      <c r="C314" s="4"/>
    </row>
    <row r="315" spans="1:3" ht="15" customHeight="1" x14ac:dyDescent="0.3">
      <c r="A315" s="8"/>
      <c r="B315" s="8"/>
      <c r="C315" s="4"/>
    </row>
    <row r="316" spans="1:3" ht="15" customHeight="1" x14ac:dyDescent="0.3">
      <c r="A316" s="8"/>
      <c r="B316" s="8"/>
      <c r="C316" s="4"/>
    </row>
    <row r="317" spans="1:3" ht="15" customHeight="1" x14ac:dyDescent="0.3">
      <c r="A317" s="8"/>
      <c r="B317" s="8"/>
      <c r="C317" s="4"/>
    </row>
    <row r="318" spans="1:3" ht="15" customHeight="1" x14ac:dyDescent="0.3">
      <c r="A318" s="8"/>
      <c r="B318" s="8"/>
      <c r="C318" s="4"/>
    </row>
    <row r="319" spans="1:3" ht="15" customHeight="1" x14ac:dyDescent="0.3">
      <c r="A319" s="8"/>
      <c r="B319" s="8"/>
      <c r="C319" s="4"/>
    </row>
    <row r="320" spans="1:3" ht="15" customHeight="1" x14ac:dyDescent="0.3">
      <c r="A320" s="8"/>
      <c r="B320" s="8"/>
      <c r="C320" s="4"/>
    </row>
    <row r="321" spans="1:3" ht="15" customHeight="1" x14ac:dyDescent="0.3">
      <c r="A321" s="8"/>
      <c r="B321" s="8"/>
      <c r="C321" s="4"/>
    </row>
    <row r="322" spans="1:3" ht="15" customHeight="1" x14ac:dyDescent="0.3">
      <c r="A322" s="8"/>
      <c r="B322" s="8"/>
      <c r="C322" s="4"/>
    </row>
    <row r="323" spans="1:3" ht="15" customHeight="1" x14ac:dyDescent="0.3">
      <c r="A323" s="8"/>
      <c r="B323" s="8"/>
      <c r="C323" s="4"/>
    </row>
    <row r="324" spans="1:3" ht="15" customHeight="1" x14ac:dyDescent="0.3">
      <c r="A324" s="8"/>
      <c r="B324" s="8"/>
      <c r="C324" s="4"/>
    </row>
    <row r="325" spans="1:3" ht="15" customHeight="1" x14ac:dyDescent="0.3">
      <c r="A325" s="8"/>
      <c r="B325" s="8"/>
      <c r="C325" s="4"/>
    </row>
    <row r="326" spans="1:3" ht="15" customHeight="1" x14ac:dyDescent="0.3">
      <c r="A326" s="8"/>
      <c r="B326" s="8"/>
      <c r="C326" s="4"/>
    </row>
    <row r="327" spans="1:3" ht="15" customHeight="1" x14ac:dyDescent="0.3">
      <c r="A327" s="8"/>
      <c r="B327" s="8"/>
      <c r="C327" s="4"/>
    </row>
    <row r="328" spans="1:3" ht="15" customHeight="1" x14ac:dyDescent="0.3">
      <c r="A328" s="8"/>
      <c r="B328" s="8"/>
      <c r="C328" s="4"/>
    </row>
    <row r="329" spans="1:3" ht="15" customHeight="1" x14ac:dyDescent="0.3">
      <c r="A329" s="8"/>
      <c r="B329" s="8"/>
      <c r="C329" s="4"/>
    </row>
    <row r="330" spans="1:3" ht="15" customHeight="1" x14ac:dyDescent="0.3">
      <c r="A330" s="8"/>
      <c r="B330" s="8"/>
      <c r="C330" s="4"/>
    </row>
    <row r="331" spans="1:3" ht="15" customHeight="1" x14ac:dyDescent="0.3">
      <c r="A331" s="8"/>
      <c r="B331" s="8"/>
      <c r="C331" s="4"/>
    </row>
    <row r="332" spans="1:3" ht="15" customHeight="1" x14ac:dyDescent="0.3">
      <c r="A332" s="8"/>
      <c r="B332" s="8"/>
      <c r="C332" s="4"/>
    </row>
    <row r="333" spans="1:3" ht="15" customHeight="1" x14ac:dyDescent="0.3">
      <c r="A333" s="8"/>
      <c r="B333" s="8"/>
      <c r="C333" s="4"/>
    </row>
    <row r="334" spans="1:3" ht="15" customHeight="1" x14ac:dyDescent="0.3">
      <c r="A334" s="8"/>
      <c r="B334" s="8"/>
      <c r="C334" s="4"/>
    </row>
    <row r="335" spans="1:3" ht="15" customHeight="1" x14ac:dyDescent="0.3">
      <c r="A335" s="8"/>
      <c r="B335" s="8"/>
      <c r="C335" s="4"/>
    </row>
    <row r="336" spans="1:3" ht="15" customHeight="1" x14ac:dyDescent="0.3">
      <c r="A336" s="8"/>
      <c r="B336" s="8"/>
      <c r="C336" s="4"/>
    </row>
    <row r="337" spans="1:3" ht="15" customHeight="1" x14ac:dyDescent="0.3">
      <c r="A337" s="8"/>
      <c r="B337" s="8"/>
      <c r="C337" s="4"/>
    </row>
    <row r="338" spans="1:3" ht="15" customHeight="1" x14ac:dyDescent="0.3">
      <c r="A338" s="8"/>
      <c r="B338" s="8"/>
      <c r="C338" s="4"/>
    </row>
    <row r="339" spans="1:3" ht="15" customHeight="1" x14ac:dyDescent="0.3">
      <c r="A339" s="8"/>
      <c r="B339" s="8"/>
      <c r="C339" s="4"/>
    </row>
    <row r="340" spans="1:3" ht="15" customHeight="1" x14ac:dyDescent="0.3">
      <c r="A340" s="8"/>
      <c r="B340" s="8"/>
      <c r="C340" s="4"/>
    </row>
    <row r="341" spans="1:3" ht="15" customHeight="1" x14ac:dyDescent="0.3">
      <c r="A341" s="8"/>
      <c r="B341" s="8"/>
      <c r="C341" s="4"/>
    </row>
    <row r="342" spans="1:3" ht="15" customHeight="1" x14ac:dyDescent="0.3">
      <c r="A342" s="8"/>
      <c r="B342" s="8"/>
      <c r="C342" s="4"/>
    </row>
    <row r="343" spans="1:3" ht="15" customHeight="1" x14ac:dyDescent="0.3">
      <c r="A343" s="8"/>
      <c r="B343" s="8"/>
      <c r="C343" s="4"/>
    </row>
    <row r="344" spans="1:3" ht="15" customHeight="1" x14ac:dyDescent="0.3">
      <c r="A344" s="8"/>
      <c r="B344" s="8"/>
      <c r="C344" s="4"/>
    </row>
    <row r="345" spans="1:3" ht="15" customHeight="1" x14ac:dyDescent="0.3">
      <c r="A345" s="8"/>
      <c r="B345" s="8"/>
      <c r="C345" s="4"/>
    </row>
    <row r="346" spans="1:3" ht="15" customHeight="1" x14ac:dyDescent="0.3">
      <c r="A346" s="8"/>
      <c r="B346" s="8"/>
      <c r="C346" s="4"/>
    </row>
    <row r="347" spans="1:3" ht="15" customHeight="1" x14ac:dyDescent="0.3">
      <c r="A347" s="8"/>
      <c r="B347" s="8"/>
      <c r="C347" s="4"/>
    </row>
    <row r="348" spans="1:3" ht="15" customHeight="1" x14ac:dyDescent="0.3">
      <c r="A348" s="8"/>
      <c r="B348" s="8"/>
      <c r="C348" s="4"/>
    </row>
    <row r="349" spans="1:3" ht="15" customHeight="1" x14ac:dyDescent="0.3">
      <c r="A349" s="8"/>
      <c r="B349" s="8"/>
      <c r="C349" s="4"/>
    </row>
    <row r="350" spans="1:3" ht="15" customHeight="1" x14ac:dyDescent="0.3">
      <c r="A350" s="8"/>
      <c r="B350" s="8"/>
      <c r="C350" s="4"/>
    </row>
    <row r="351" spans="1:3" ht="15" customHeight="1" x14ac:dyDescent="0.3">
      <c r="A351" s="8"/>
      <c r="B351" s="8"/>
      <c r="C351" s="4"/>
    </row>
    <row r="352" spans="1:3" ht="15" customHeight="1" x14ac:dyDescent="0.3">
      <c r="A352" s="8"/>
      <c r="B352" s="8"/>
      <c r="C352" s="4"/>
    </row>
    <row r="353" spans="1:3" ht="15" customHeight="1" x14ac:dyDescent="0.3">
      <c r="A353" s="8"/>
      <c r="B353" s="8"/>
      <c r="C353" s="4"/>
    </row>
    <row r="354" spans="1:3" ht="15" customHeight="1" x14ac:dyDescent="0.3">
      <c r="A354" s="8"/>
      <c r="B354" s="8"/>
      <c r="C354" s="4"/>
    </row>
    <row r="355" spans="1:3" ht="15" customHeight="1" x14ac:dyDescent="0.3">
      <c r="A355" s="8"/>
      <c r="B355" s="8"/>
      <c r="C355" s="4"/>
    </row>
    <row r="356" spans="1:3" ht="15" customHeight="1" x14ac:dyDescent="0.3">
      <c r="A356" s="8"/>
      <c r="B356" s="8"/>
      <c r="C356" s="4"/>
    </row>
    <row r="357" spans="1:3" ht="15" customHeight="1" x14ac:dyDescent="0.3">
      <c r="A357" s="8"/>
      <c r="B357" s="8"/>
      <c r="C357" s="4"/>
    </row>
    <row r="358" spans="1:3" ht="15" customHeight="1" x14ac:dyDescent="0.3">
      <c r="A358" s="8"/>
      <c r="B358" s="8"/>
      <c r="C358" s="4"/>
    </row>
    <row r="359" spans="1:3" ht="15" customHeight="1" x14ac:dyDescent="0.3">
      <c r="A359" s="8"/>
      <c r="B359" s="8"/>
      <c r="C359" s="4"/>
    </row>
    <row r="360" spans="1:3" ht="15" customHeight="1" x14ac:dyDescent="0.3">
      <c r="A360" s="8"/>
      <c r="B360" s="8"/>
      <c r="C360" s="4"/>
    </row>
    <row r="361" spans="1:3" ht="15" customHeight="1" x14ac:dyDescent="0.3">
      <c r="A361" s="8"/>
      <c r="B361" s="8"/>
      <c r="C361" s="4"/>
    </row>
    <row r="362" spans="1:3" ht="15" customHeight="1" x14ac:dyDescent="0.3">
      <c r="A362" s="8"/>
      <c r="B362" s="8"/>
      <c r="C362" s="4"/>
    </row>
    <row r="363" spans="1:3" ht="15" customHeight="1" x14ac:dyDescent="0.3">
      <c r="A363" s="8"/>
      <c r="B363" s="8"/>
      <c r="C363" s="4"/>
    </row>
    <row r="364" spans="1:3" ht="15" customHeight="1" x14ac:dyDescent="0.3">
      <c r="A364" s="8"/>
      <c r="B364" s="8"/>
      <c r="C364" s="4"/>
    </row>
    <row r="365" spans="1:3" ht="15" customHeight="1" x14ac:dyDescent="0.3">
      <c r="A365" s="8"/>
      <c r="B365" s="8"/>
      <c r="C365" s="4"/>
    </row>
    <row r="366" spans="1:3" ht="15" customHeight="1" x14ac:dyDescent="0.3">
      <c r="A366" s="8"/>
      <c r="B366" s="8"/>
      <c r="C366" s="4"/>
    </row>
    <row r="367" spans="1:3" ht="15" customHeight="1" x14ac:dyDescent="0.3">
      <c r="A367" s="8"/>
      <c r="B367" s="8"/>
      <c r="C367" s="4"/>
    </row>
    <row r="368" spans="1:3" ht="15" customHeight="1" x14ac:dyDescent="0.3">
      <c r="A368" s="8"/>
      <c r="B368" s="8"/>
      <c r="C368" s="4"/>
    </row>
    <row r="369" spans="1:3" ht="15" customHeight="1" x14ac:dyDescent="0.3">
      <c r="A369" s="8"/>
      <c r="B369" s="8"/>
      <c r="C369" s="4"/>
    </row>
    <row r="370" spans="1:3" ht="15" customHeight="1" x14ac:dyDescent="0.3">
      <c r="A370" s="8"/>
      <c r="B370" s="8"/>
      <c r="C370" s="4"/>
    </row>
    <row r="371" spans="1:3" ht="15" customHeight="1" x14ac:dyDescent="0.3">
      <c r="A371" s="8"/>
      <c r="B371" s="8"/>
      <c r="C371" s="4"/>
    </row>
    <row r="372" spans="1:3" ht="15" customHeight="1" x14ac:dyDescent="0.3">
      <c r="A372" s="8"/>
      <c r="B372" s="8"/>
      <c r="C372" s="4"/>
    </row>
    <row r="373" spans="1:3" ht="15" customHeight="1" x14ac:dyDescent="0.3">
      <c r="A373" s="8"/>
      <c r="B373" s="8"/>
      <c r="C373" s="4"/>
    </row>
    <row r="374" spans="1:3" ht="15" customHeight="1" x14ac:dyDescent="0.3">
      <c r="A374" s="8"/>
      <c r="B374" s="8"/>
      <c r="C374" s="4"/>
    </row>
    <row r="375" spans="1:3" ht="15" customHeight="1" x14ac:dyDescent="0.3">
      <c r="A375" s="8"/>
      <c r="B375" s="8"/>
      <c r="C375" s="4"/>
    </row>
    <row r="376" spans="1:3" ht="15" customHeight="1" x14ac:dyDescent="0.3">
      <c r="A376" s="8"/>
      <c r="B376" s="8"/>
      <c r="C376" s="4"/>
    </row>
    <row r="377" spans="1:3" ht="15" customHeight="1" x14ac:dyDescent="0.3">
      <c r="A377" s="8"/>
      <c r="B377" s="8"/>
      <c r="C377" s="4"/>
    </row>
    <row r="378" spans="1:3" ht="15" customHeight="1" x14ac:dyDescent="0.3">
      <c r="A378" s="8"/>
      <c r="B378" s="8"/>
      <c r="C378" s="4"/>
    </row>
    <row r="379" spans="1:3" ht="15" customHeight="1" x14ac:dyDescent="0.3">
      <c r="A379" s="8"/>
      <c r="B379" s="8"/>
      <c r="C379" s="4"/>
    </row>
    <row r="380" spans="1:3" ht="15" customHeight="1" x14ac:dyDescent="0.3">
      <c r="A380" s="8"/>
      <c r="B380" s="8"/>
      <c r="C380" s="4"/>
    </row>
    <row r="381" spans="1:3" ht="15" customHeight="1" x14ac:dyDescent="0.3">
      <c r="A381" s="8"/>
      <c r="B381" s="8"/>
      <c r="C381" s="4"/>
    </row>
    <row r="382" spans="1:3" ht="15" customHeight="1" x14ac:dyDescent="0.3">
      <c r="A382" s="8"/>
      <c r="B382" s="8"/>
      <c r="C382" s="4"/>
    </row>
    <row r="383" spans="1:3" ht="15" customHeight="1" x14ac:dyDescent="0.3">
      <c r="A383" s="8"/>
      <c r="B383" s="8"/>
      <c r="C383" s="4"/>
    </row>
    <row r="384" spans="1:3" ht="15" customHeight="1" x14ac:dyDescent="0.3">
      <c r="A384" s="8"/>
      <c r="B384" s="8"/>
      <c r="C384" s="4"/>
    </row>
    <row r="385" spans="1:3" ht="15" customHeight="1" x14ac:dyDescent="0.3">
      <c r="A385" s="8"/>
      <c r="B385" s="8"/>
      <c r="C385" s="4"/>
    </row>
    <row r="386" spans="1:3" ht="15" customHeight="1" x14ac:dyDescent="0.3">
      <c r="A386" s="8"/>
      <c r="B386" s="8"/>
      <c r="C386" s="4"/>
    </row>
    <row r="387" spans="1:3" ht="15" customHeight="1" x14ac:dyDescent="0.3">
      <c r="A387" s="8"/>
      <c r="B387" s="8"/>
      <c r="C387" s="4"/>
    </row>
    <row r="388" spans="1:3" ht="15" customHeight="1" x14ac:dyDescent="0.3">
      <c r="A388" s="8"/>
      <c r="B388" s="8"/>
      <c r="C388" s="4"/>
    </row>
    <row r="389" spans="1:3" ht="15" customHeight="1" x14ac:dyDescent="0.3">
      <c r="A389" s="8"/>
      <c r="B389" s="8"/>
      <c r="C389" s="4"/>
    </row>
    <row r="390" spans="1:3" ht="15" customHeight="1" x14ac:dyDescent="0.3">
      <c r="A390" s="8"/>
      <c r="B390" s="8"/>
      <c r="C390" s="4"/>
    </row>
    <row r="391" spans="1:3" ht="15" customHeight="1" x14ac:dyDescent="0.3">
      <c r="A391" s="8"/>
      <c r="B391" s="8"/>
      <c r="C391" s="4"/>
    </row>
    <row r="392" spans="1:3" ht="15" customHeight="1" x14ac:dyDescent="0.3">
      <c r="A392" s="8"/>
      <c r="B392" s="8"/>
      <c r="C392" s="4"/>
    </row>
    <row r="393" spans="1:3" ht="15" customHeight="1" x14ac:dyDescent="0.3">
      <c r="A393" s="8"/>
      <c r="B393" s="8"/>
      <c r="C393" s="4"/>
    </row>
    <row r="394" spans="1:3" ht="15" customHeight="1" x14ac:dyDescent="0.3">
      <c r="A394" s="8"/>
      <c r="B394" s="8"/>
      <c r="C394" s="4"/>
    </row>
    <row r="395" spans="1:3" ht="15" customHeight="1" x14ac:dyDescent="0.3">
      <c r="A395" s="8"/>
      <c r="B395" s="8"/>
      <c r="C395" s="4"/>
    </row>
    <row r="396" spans="1:3" ht="15" customHeight="1" x14ac:dyDescent="0.3">
      <c r="A396" s="8"/>
      <c r="B396" s="8"/>
      <c r="C396" s="4"/>
    </row>
    <row r="397" spans="1:3" ht="15" customHeight="1" x14ac:dyDescent="0.3">
      <c r="A397" s="8"/>
      <c r="B397" s="8"/>
      <c r="C397" s="4"/>
    </row>
    <row r="398" spans="1:3" ht="15" customHeight="1" x14ac:dyDescent="0.3">
      <c r="A398" s="8"/>
      <c r="B398" s="8"/>
      <c r="C398" s="4"/>
    </row>
    <row r="399" spans="1:3" ht="15" customHeight="1" x14ac:dyDescent="0.3">
      <c r="A399" s="8"/>
      <c r="B399" s="8"/>
      <c r="C399" s="4"/>
    </row>
    <row r="400" spans="1:3" ht="15" customHeight="1" x14ac:dyDescent="0.3">
      <c r="A400" s="8"/>
      <c r="B400" s="8"/>
      <c r="C400" s="4"/>
    </row>
    <row r="401" spans="1:3" ht="15" customHeight="1" x14ac:dyDescent="0.3">
      <c r="A401" s="8"/>
      <c r="B401" s="8"/>
      <c r="C401" s="4"/>
    </row>
    <row r="402" spans="1:3" ht="15" customHeight="1" x14ac:dyDescent="0.3">
      <c r="A402" s="8"/>
      <c r="B402" s="8"/>
      <c r="C402" s="4"/>
    </row>
    <row r="403" spans="1:3" ht="15" customHeight="1" x14ac:dyDescent="0.3">
      <c r="A403" s="8"/>
      <c r="B403" s="8"/>
      <c r="C403" s="4"/>
    </row>
    <row r="404" spans="1:3" ht="15" customHeight="1" x14ac:dyDescent="0.3">
      <c r="A404" s="8"/>
      <c r="B404" s="8"/>
      <c r="C404" s="4"/>
    </row>
    <row r="405" spans="1:3" ht="15" customHeight="1" x14ac:dyDescent="0.3">
      <c r="A405" s="8"/>
      <c r="B405" s="8"/>
      <c r="C405" s="4"/>
    </row>
    <row r="406" spans="1:3" ht="15" customHeight="1" x14ac:dyDescent="0.3">
      <c r="A406" s="8"/>
      <c r="B406" s="8"/>
      <c r="C406" s="4"/>
    </row>
    <row r="407" spans="1:3" ht="15" customHeight="1" x14ac:dyDescent="0.3">
      <c r="A407" s="8"/>
      <c r="B407" s="8"/>
      <c r="C407" s="4"/>
    </row>
    <row r="408" spans="1:3" ht="15" customHeight="1" x14ac:dyDescent="0.3">
      <c r="A408" s="8"/>
      <c r="B408" s="8"/>
      <c r="C408" s="4"/>
    </row>
    <row r="409" spans="1:3" ht="15" customHeight="1" x14ac:dyDescent="0.3">
      <c r="A409" s="8"/>
      <c r="B409" s="8"/>
      <c r="C409" s="4"/>
    </row>
    <row r="410" spans="1:3" ht="15" customHeight="1" x14ac:dyDescent="0.3">
      <c r="A410" s="8"/>
      <c r="B410" s="8"/>
      <c r="C410" s="4"/>
    </row>
    <row r="411" spans="1:3" ht="15" customHeight="1" x14ac:dyDescent="0.3">
      <c r="A411" s="8"/>
      <c r="B411" s="8"/>
      <c r="C411" s="4"/>
    </row>
    <row r="412" spans="1:3" ht="15" customHeight="1" x14ac:dyDescent="0.3">
      <c r="A412" s="8"/>
      <c r="B412" s="8"/>
      <c r="C412" s="4"/>
    </row>
    <row r="413" spans="1:3" ht="15" customHeight="1" x14ac:dyDescent="0.3">
      <c r="A413" s="8"/>
      <c r="B413" s="8"/>
      <c r="C413" s="4"/>
    </row>
    <row r="414" spans="1:3" ht="15" customHeight="1" x14ac:dyDescent="0.3">
      <c r="A414" s="8"/>
      <c r="B414" s="8"/>
      <c r="C414" s="4"/>
    </row>
    <row r="415" spans="1:3" ht="15" customHeight="1" x14ac:dyDescent="0.3">
      <c r="A415" s="8"/>
      <c r="B415" s="8"/>
      <c r="C415" s="4"/>
    </row>
    <row r="416" spans="1:3" ht="15" customHeight="1" x14ac:dyDescent="0.3">
      <c r="A416" s="8"/>
      <c r="B416" s="8"/>
      <c r="C416" s="4"/>
    </row>
    <row r="417" spans="1:3" ht="15" customHeight="1" x14ac:dyDescent="0.3">
      <c r="A417" s="8"/>
      <c r="B417" s="8"/>
      <c r="C417" s="4"/>
    </row>
    <row r="418" spans="1:3" ht="15" customHeight="1" x14ac:dyDescent="0.3">
      <c r="A418" s="8"/>
      <c r="B418" s="8"/>
      <c r="C418" s="4"/>
    </row>
    <row r="419" spans="1:3" ht="15" customHeight="1" x14ac:dyDescent="0.3">
      <c r="A419" s="8"/>
      <c r="B419" s="8"/>
      <c r="C419" s="4"/>
    </row>
    <row r="420" spans="1:3" ht="15" customHeight="1" x14ac:dyDescent="0.3">
      <c r="A420" s="8"/>
      <c r="B420" s="8"/>
      <c r="C420" s="4"/>
    </row>
    <row r="421" spans="1:3" ht="15" customHeight="1" x14ac:dyDescent="0.3">
      <c r="A421" s="8"/>
      <c r="B421" s="8"/>
      <c r="C421" s="4"/>
    </row>
    <row r="422" spans="1:3" ht="15" customHeight="1" x14ac:dyDescent="0.3">
      <c r="A422" s="8"/>
      <c r="B422" s="8"/>
      <c r="C422" s="4"/>
    </row>
    <row r="423" spans="1:3" ht="15" customHeight="1" x14ac:dyDescent="0.3">
      <c r="A423" s="8"/>
      <c r="B423" s="8"/>
      <c r="C423" s="4"/>
    </row>
    <row r="424" spans="1:3" ht="15" customHeight="1" x14ac:dyDescent="0.3">
      <c r="A424" s="8"/>
      <c r="B424" s="8"/>
      <c r="C424" s="4"/>
    </row>
    <row r="425" spans="1:3" ht="15" customHeight="1" x14ac:dyDescent="0.3">
      <c r="A425" s="8"/>
      <c r="B425" s="8"/>
      <c r="C425" s="4"/>
    </row>
    <row r="426" spans="1:3" ht="15" customHeight="1" x14ac:dyDescent="0.3">
      <c r="A426" s="8"/>
      <c r="B426" s="8"/>
      <c r="C426" s="4"/>
    </row>
    <row r="427" spans="1:3" ht="15" customHeight="1" x14ac:dyDescent="0.3">
      <c r="A427" s="8"/>
      <c r="B427" s="8"/>
      <c r="C427" s="4"/>
    </row>
    <row r="428" spans="1:3" ht="15" customHeight="1" x14ac:dyDescent="0.3">
      <c r="A428" s="8"/>
      <c r="B428" s="8"/>
      <c r="C428" s="4"/>
    </row>
    <row r="429" spans="1:3" ht="15" customHeight="1" x14ac:dyDescent="0.3">
      <c r="A429" s="8"/>
      <c r="B429" s="8"/>
      <c r="C429" s="4"/>
    </row>
    <row r="430" spans="1:3" ht="15" customHeight="1" x14ac:dyDescent="0.3">
      <c r="A430" s="8"/>
      <c r="B430" s="8"/>
      <c r="C430" s="4"/>
    </row>
    <row r="431" spans="1:3" ht="15" customHeight="1" x14ac:dyDescent="0.3">
      <c r="A431" s="8"/>
      <c r="B431" s="8"/>
      <c r="C431" s="4"/>
    </row>
    <row r="432" spans="1:3" ht="15" customHeight="1" x14ac:dyDescent="0.3">
      <c r="A432" s="8"/>
      <c r="B432" s="8"/>
      <c r="C432" s="4"/>
    </row>
    <row r="433" spans="1:3" ht="15" customHeight="1" x14ac:dyDescent="0.3">
      <c r="A433" s="8"/>
      <c r="B433" s="8"/>
      <c r="C433" s="4"/>
    </row>
    <row r="434" spans="1:3" ht="15" customHeight="1" x14ac:dyDescent="0.3">
      <c r="A434" s="8"/>
      <c r="B434" s="8"/>
      <c r="C434" s="4"/>
    </row>
    <row r="435" spans="1:3" ht="15" customHeight="1" x14ac:dyDescent="0.3">
      <c r="A435" s="8"/>
      <c r="B435" s="8"/>
      <c r="C435" s="4"/>
    </row>
    <row r="436" spans="1:3" ht="15" customHeight="1" x14ac:dyDescent="0.3">
      <c r="A436" s="8"/>
      <c r="B436" s="8"/>
      <c r="C436" s="4"/>
    </row>
    <row r="437" spans="1:3" ht="15" customHeight="1" x14ac:dyDescent="0.3">
      <c r="A437" s="8"/>
      <c r="B437" s="8"/>
      <c r="C437" s="4"/>
    </row>
    <row r="438" spans="1:3" ht="15" customHeight="1" x14ac:dyDescent="0.3">
      <c r="A438" s="8"/>
      <c r="B438" s="8"/>
      <c r="C438" s="4"/>
    </row>
    <row r="439" spans="1:3" ht="15" customHeight="1" x14ac:dyDescent="0.3">
      <c r="A439" s="8"/>
      <c r="B439" s="8"/>
      <c r="C439" s="4"/>
    </row>
    <row r="440" spans="1:3" ht="15" customHeight="1" x14ac:dyDescent="0.3">
      <c r="A440" s="8"/>
      <c r="B440" s="8"/>
      <c r="C440" s="4"/>
    </row>
    <row r="441" spans="1:3" ht="15" customHeight="1" x14ac:dyDescent="0.3">
      <c r="A441" s="8"/>
      <c r="B441" s="8"/>
      <c r="C441" s="4"/>
    </row>
    <row r="442" spans="1:3" ht="15" customHeight="1" x14ac:dyDescent="0.3">
      <c r="A442" s="8"/>
      <c r="B442" s="8"/>
      <c r="C442" s="4"/>
    </row>
    <row r="443" spans="1:3" ht="15" customHeight="1" x14ac:dyDescent="0.3">
      <c r="A443" s="8"/>
      <c r="B443" s="8"/>
      <c r="C443" s="4"/>
    </row>
    <row r="444" spans="1:3" ht="15" customHeight="1" x14ac:dyDescent="0.3">
      <c r="A444" s="8"/>
      <c r="B444" s="8"/>
      <c r="C444" s="4"/>
    </row>
    <row r="445" spans="1:3" ht="15" customHeight="1" x14ac:dyDescent="0.3">
      <c r="A445" s="8"/>
      <c r="B445" s="8"/>
      <c r="C445" s="4"/>
    </row>
    <row r="446" spans="1:3" ht="15" customHeight="1" x14ac:dyDescent="0.3">
      <c r="A446" s="8"/>
      <c r="B446" s="8"/>
      <c r="C446" s="4"/>
    </row>
    <row r="447" spans="1:3" ht="15" customHeight="1" x14ac:dyDescent="0.3">
      <c r="A447" s="8"/>
      <c r="B447" s="8"/>
      <c r="C447" s="4"/>
    </row>
    <row r="448" spans="1:3" ht="15" customHeight="1" x14ac:dyDescent="0.3">
      <c r="A448" s="8"/>
      <c r="B448" s="8"/>
      <c r="C448" s="4"/>
    </row>
    <row r="449" spans="1:3" ht="15" customHeight="1" x14ac:dyDescent="0.3">
      <c r="A449" s="8"/>
      <c r="B449" s="8"/>
      <c r="C449" s="4"/>
    </row>
    <row r="450" spans="1:3" ht="15" customHeight="1" x14ac:dyDescent="0.3">
      <c r="A450" s="8"/>
      <c r="B450" s="8"/>
      <c r="C450" s="4"/>
    </row>
    <row r="451" spans="1:3" ht="15" customHeight="1" x14ac:dyDescent="0.3">
      <c r="A451" s="8"/>
      <c r="B451" s="8"/>
      <c r="C451" s="4"/>
    </row>
    <row r="452" spans="1:3" ht="15" customHeight="1" x14ac:dyDescent="0.3">
      <c r="A452" s="8"/>
      <c r="B452" s="8"/>
      <c r="C452" s="4"/>
    </row>
    <row r="453" spans="1:3" ht="15" customHeight="1" x14ac:dyDescent="0.3">
      <c r="A453" s="8"/>
      <c r="B453" s="8"/>
      <c r="C453" s="4"/>
    </row>
    <row r="454" spans="1:3" ht="15" customHeight="1" x14ac:dyDescent="0.3">
      <c r="A454" s="8"/>
      <c r="B454" s="8"/>
      <c r="C454" s="4"/>
    </row>
    <row r="455" spans="1:3" ht="15" customHeight="1" x14ac:dyDescent="0.3">
      <c r="A455" s="8"/>
      <c r="B455" s="8"/>
      <c r="C455" s="4"/>
    </row>
    <row r="456" spans="1:3" ht="15" customHeight="1" x14ac:dyDescent="0.3">
      <c r="A456" s="8"/>
      <c r="B456" s="8"/>
      <c r="C456" s="4"/>
    </row>
    <row r="457" spans="1:3" ht="15" customHeight="1" x14ac:dyDescent="0.3">
      <c r="A457" s="8"/>
      <c r="B457" s="8"/>
      <c r="C457" s="4"/>
    </row>
    <row r="458" spans="1:3" ht="15" customHeight="1" x14ac:dyDescent="0.3">
      <c r="A458" s="8"/>
      <c r="B458" s="8"/>
      <c r="C458" s="4"/>
    </row>
    <row r="459" spans="1:3" ht="15" customHeight="1" x14ac:dyDescent="0.3">
      <c r="A459" s="8"/>
      <c r="B459" s="8"/>
      <c r="C459" s="4"/>
    </row>
    <row r="460" spans="1:3" ht="15" customHeight="1" x14ac:dyDescent="0.3">
      <c r="A460" s="8"/>
      <c r="B460" s="8"/>
      <c r="C460" s="4"/>
    </row>
    <row r="461" spans="1:3" ht="15" customHeight="1" x14ac:dyDescent="0.3">
      <c r="A461" s="8"/>
      <c r="B461" s="8"/>
      <c r="C461" s="4"/>
    </row>
    <row r="462" spans="1:3" ht="15" customHeight="1" x14ac:dyDescent="0.3">
      <c r="A462" s="8"/>
      <c r="B462" s="8"/>
      <c r="C462" s="4"/>
    </row>
    <row r="463" spans="1:3" ht="15" customHeight="1" x14ac:dyDescent="0.3">
      <c r="A463" s="8"/>
      <c r="B463" s="8"/>
      <c r="C463" s="4"/>
    </row>
    <row r="464" spans="1:3" ht="15" customHeight="1" x14ac:dyDescent="0.3">
      <c r="A464" s="8"/>
      <c r="B464" s="8"/>
      <c r="C464" s="4"/>
    </row>
    <row r="465" spans="1:3" ht="15" customHeight="1" x14ac:dyDescent="0.3">
      <c r="A465" s="8"/>
      <c r="B465" s="8"/>
      <c r="C465" s="4"/>
    </row>
    <row r="466" spans="1:3" ht="15" customHeight="1" x14ac:dyDescent="0.3">
      <c r="A466" s="8"/>
      <c r="B466" s="8"/>
      <c r="C466" s="4"/>
    </row>
    <row r="467" spans="1:3" ht="15" customHeight="1" x14ac:dyDescent="0.3">
      <c r="A467" s="8"/>
      <c r="B467" s="8"/>
      <c r="C467" s="4"/>
    </row>
    <row r="468" spans="1:3" ht="15" customHeight="1" x14ac:dyDescent="0.3">
      <c r="A468" s="8"/>
      <c r="B468" s="8"/>
      <c r="C468" s="4"/>
    </row>
    <row r="469" spans="1:3" ht="15" customHeight="1" x14ac:dyDescent="0.3">
      <c r="A469" s="8"/>
      <c r="B469" s="8"/>
      <c r="C469" s="4"/>
    </row>
    <row r="470" spans="1:3" ht="15" customHeight="1" x14ac:dyDescent="0.3">
      <c r="A470" s="8"/>
      <c r="B470" s="8"/>
      <c r="C470" s="4"/>
    </row>
    <row r="471" spans="1:3" ht="15" customHeight="1" x14ac:dyDescent="0.3">
      <c r="A471" s="8"/>
      <c r="B471" s="8"/>
      <c r="C471" s="4"/>
    </row>
    <row r="472" spans="1:3" ht="15" customHeight="1" x14ac:dyDescent="0.3">
      <c r="A472" s="8"/>
      <c r="B472" s="8"/>
      <c r="C472" s="4"/>
    </row>
    <row r="473" spans="1:3" ht="15" customHeight="1" x14ac:dyDescent="0.3">
      <c r="A473" s="8"/>
      <c r="B473" s="8"/>
      <c r="C473" s="4"/>
    </row>
    <row r="474" spans="1:3" ht="15" customHeight="1" x14ac:dyDescent="0.3">
      <c r="A474" s="8"/>
      <c r="B474" s="8"/>
      <c r="C474" s="4"/>
    </row>
    <row r="475" spans="1:3" ht="15" customHeight="1" x14ac:dyDescent="0.3">
      <c r="A475" s="8"/>
      <c r="B475" s="8"/>
      <c r="C475" s="4"/>
    </row>
    <row r="476" spans="1:3" ht="15" customHeight="1" x14ac:dyDescent="0.3">
      <c r="A476" s="8"/>
      <c r="B476" s="8"/>
      <c r="C476" s="4"/>
    </row>
    <row r="477" spans="1:3" ht="15" customHeight="1" x14ac:dyDescent="0.3">
      <c r="A477" s="8"/>
      <c r="B477" s="8"/>
      <c r="C477" s="4"/>
    </row>
    <row r="478" spans="1:3" ht="15" customHeight="1" x14ac:dyDescent="0.3">
      <c r="A478" s="8"/>
      <c r="B478" s="8"/>
      <c r="C478" s="4"/>
    </row>
    <row r="479" spans="1:3" ht="15" customHeight="1" x14ac:dyDescent="0.3">
      <c r="A479" s="8"/>
      <c r="B479" s="8"/>
      <c r="C479" s="4"/>
    </row>
    <row r="480" spans="1:3" ht="15" customHeight="1" x14ac:dyDescent="0.3">
      <c r="A480" s="8"/>
      <c r="B480" s="8"/>
      <c r="C480" s="4"/>
    </row>
    <row r="481" spans="1:3" ht="15" customHeight="1" x14ac:dyDescent="0.3">
      <c r="A481" s="8"/>
      <c r="B481" s="8"/>
      <c r="C481" s="4"/>
    </row>
    <row r="482" spans="1:3" ht="15" customHeight="1" x14ac:dyDescent="0.3">
      <c r="A482" s="8"/>
      <c r="B482" s="8"/>
      <c r="C482" s="4"/>
    </row>
    <row r="483" spans="1:3" ht="15" customHeight="1" x14ac:dyDescent="0.3">
      <c r="A483" s="8"/>
      <c r="B483" s="8"/>
      <c r="C483" s="4"/>
    </row>
    <row r="484" spans="1:3" ht="15" customHeight="1" x14ac:dyDescent="0.3">
      <c r="A484" s="8"/>
      <c r="B484" s="8"/>
      <c r="C484" s="4"/>
    </row>
    <row r="485" spans="1:3" ht="15" customHeight="1" x14ac:dyDescent="0.3">
      <c r="A485" s="8"/>
      <c r="B485" s="8"/>
      <c r="C485" s="4"/>
    </row>
  </sheetData>
  <mergeCells count="7">
    <mergeCell ref="B38:C38"/>
    <mergeCell ref="A8:C8"/>
    <mergeCell ref="B13:C14"/>
    <mergeCell ref="A16:C16"/>
    <mergeCell ref="B35:C35"/>
    <mergeCell ref="B36:C36"/>
    <mergeCell ref="B37:C37"/>
  </mergeCells>
  <pageMargins left="0.59055118110236227" right="0.39370078740157483" top="1.4960629921259843" bottom="0.62992125984251968" header="0.31496062992125984" footer="0.15748031496062992"/>
  <pageSetup paperSize="9" scale="87"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302078
vom 05.09.2023
Erstellt von: E237202</oddHeader>
    <oddFooter xml:space="preserve">&amp;L&amp;9Unverbindlicher Vorschlag vom: 05.09.2023
gültig bis: 03.10.2023&amp;C&amp;9RAP Rechner 23.1.0 (KT 2020 RS)
&amp;R&amp;9&amp;P von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E_Personen">
    <pageSetUpPr fitToPage="1"/>
  </sheetPr>
  <dimension ref="A1:E116"/>
  <sheetViews>
    <sheetView zoomScale="120" zoomScaleNormal="120" zoomScaleSheetLayoutView="100" workbookViewId="0">
      <pane ySplit="2" topLeftCell="A39" activePane="bottomLeft" state="frozen"/>
      <selection activeCell="E8" sqref="E8:H8"/>
      <selection pane="bottomLeft" activeCell="E8" sqref="E8:H8"/>
    </sheetView>
  </sheetViews>
  <sheetFormatPr baseColWidth="10" defaultColWidth="13" defaultRowHeight="13" x14ac:dyDescent="0.3"/>
  <cols>
    <col min="1" max="1" width="96.5" style="14" customWidth="1"/>
    <col min="2" max="2" width="13" style="13"/>
    <col min="3" max="5" width="13" style="123"/>
    <col min="6" max="16384" width="13" style="13"/>
  </cols>
  <sheetData>
    <row r="1" spans="1:5" ht="18" customHeight="1" x14ac:dyDescent="0.3">
      <c r="A1" s="12" t="s">
        <v>33</v>
      </c>
      <c r="B1" s="123"/>
      <c r="C1" s="181" t="s">
        <v>271</v>
      </c>
      <c r="D1" s="181" t="s">
        <v>318</v>
      </c>
      <c r="E1" s="181" t="s">
        <v>319</v>
      </c>
    </row>
    <row r="2" spans="1:5" ht="18.75" customHeight="1" x14ac:dyDescent="0.3"/>
    <row r="3" spans="1:5" s="16" customFormat="1" ht="24.75" customHeight="1" x14ac:dyDescent="0.3">
      <c r="A3" s="15" t="s">
        <v>34</v>
      </c>
      <c r="C3" s="123"/>
      <c r="D3" s="123"/>
      <c r="E3" s="123"/>
    </row>
    <row r="4" spans="1:5" s="16" customFormat="1" ht="24.75" customHeight="1" x14ac:dyDescent="0.3">
      <c r="A4" s="15" t="s">
        <v>35</v>
      </c>
      <c r="C4" s="123"/>
      <c r="D4" s="123"/>
      <c r="E4" s="123"/>
    </row>
    <row r="5" spans="1:5" ht="18.75" customHeight="1" x14ac:dyDescent="0.3">
      <c r="A5" s="17" t="s">
        <v>36</v>
      </c>
    </row>
    <row r="6" spans="1:5" ht="18.75" customHeight="1" x14ac:dyDescent="0.3">
      <c r="A6" s="18" t="s">
        <v>616</v>
      </c>
      <c r="C6" s="170">
        <f>ROW()</f>
        <v>6</v>
      </c>
      <c r="D6" s="158">
        <f>ROW()</f>
        <v>6</v>
      </c>
      <c r="E6" s="170">
        <f>ROW()</f>
        <v>6</v>
      </c>
    </row>
    <row r="7" spans="1:5" ht="18.75" hidden="1" customHeight="1" x14ac:dyDescent="0.3">
      <c r="A7" s="18" t="s">
        <v>620</v>
      </c>
      <c r="C7" s="158">
        <f>ROW()</f>
        <v>7</v>
      </c>
      <c r="D7" s="170">
        <f>ROW()</f>
        <v>7</v>
      </c>
      <c r="E7" s="158">
        <f>ROW()</f>
        <v>7</v>
      </c>
    </row>
    <row r="8" spans="1:5" ht="18.75" customHeight="1" x14ac:dyDescent="0.3">
      <c r="A8" s="18" t="s">
        <v>37</v>
      </c>
    </row>
    <row r="9" spans="1:5" s="16" customFormat="1" ht="18.75" hidden="1" customHeight="1" x14ac:dyDescent="0.3">
      <c r="A9" s="17" t="s">
        <v>531</v>
      </c>
      <c r="C9" s="123"/>
      <c r="D9" s="123"/>
      <c r="E9" s="123"/>
    </row>
    <row r="10" spans="1:5" s="16" customFormat="1" ht="24.75" customHeight="1" x14ac:dyDescent="0.3">
      <c r="A10" s="15" t="s">
        <v>47</v>
      </c>
      <c r="C10" s="123"/>
      <c r="D10" s="123"/>
      <c r="E10" s="123"/>
    </row>
    <row r="11" spans="1:5" s="16" customFormat="1" ht="31.5" customHeight="1" x14ac:dyDescent="0.3">
      <c r="A11" s="17" t="s">
        <v>48</v>
      </c>
      <c r="C11" s="123"/>
      <c r="D11" s="123"/>
      <c r="E11" s="123"/>
    </row>
    <row r="12" spans="1:5" s="16" customFormat="1" ht="18.75" customHeight="1" x14ac:dyDescent="0.3">
      <c r="A12" s="18" t="s">
        <v>49</v>
      </c>
      <c r="C12" s="123"/>
      <c r="D12" s="123"/>
      <c r="E12" s="123"/>
    </row>
    <row r="13" spans="1:5" s="16" customFormat="1" ht="18.75" customHeight="1" x14ac:dyDescent="0.3">
      <c r="A13" s="52" t="s">
        <v>50</v>
      </c>
      <c r="C13" s="123"/>
      <c r="D13" s="123"/>
      <c r="E13" s="123"/>
    </row>
    <row r="14" spans="1:5" s="16" customFormat="1" ht="18.75" customHeight="1" x14ac:dyDescent="0.3">
      <c r="A14" s="52" t="s">
        <v>128</v>
      </c>
      <c r="C14" s="123"/>
      <c r="D14" s="123"/>
      <c r="E14" s="123"/>
    </row>
    <row r="15" spans="1:5" ht="18.75" customHeight="1" x14ac:dyDescent="0.3">
      <c r="A15" s="18" t="s">
        <v>51</v>
      </c>
    </row>
    <row r="16" spans="1:5" ht="18.75" customHeight="1" x14ac:dyDescent="0.3">
      <c r="A16" s="18" t="s">
        <v>52</v>
      </c>
    </row>
    <row r="17" spans="1:5" ht="18.75" customHeight="1" x14ac:dyDescent="0.3">
      <c r="A17" s="18" t="s">
        <v>53</v>
      </c>
    </row>
    <row r="18" spans="1:5" s="16" customFormat="1" ht="18.75" customHeight="1" x14ac:dyDescent="0.3">
      <c r="A18" s="18" t="s">
        <v>316</v>
      </c>
      <c r="C18" s="123"/>
      <c r="D18" s="123"/>
      <c r="E18" s="123"/>
    </row>
    <row r="19" spans="1:5" s="16" customFormat="1" ht="21.75" customHeight="1" x14ac:dyDescent="0.3">
      <c r="A19" s="17" t="s">
        <v>527</v>
      </c>
      <c r="C19" s="123"/>
      <c r="D19" s="123"/>
      <c r="E19" s="123"/>
    </row>
    <row r="20" spans="1:5" ht="30.75" customHeight="1" x14ac:dyDescent="0.3">
      <c r="A20" s="18" t="s">
        <v>528</v>
      </c>
    </row>
    <row r="21" spans="1:5" ht="18.75" customHeight="1" x14ac:dyDescent="0.3">
      <c r="A21" s="18" t="s">
        <v>529</v>
      </c>
    </row>
    <row r="22" spans="1:5" ht="18.75" customHeight="1" x14ac:dyDescent="0.3">
      <c r="A22" s="18" t="s">
        <v>402</v>
      </c>
    </row>
    <row r="23" spans="1:5" s="16" customFormat="1" ht="18.75" customHeight="1" x14ac:dyDescent="0.3">
      <c r="A23" s="18" t="s">
        <v>403</v>
      </c>
      <c r="C23" s="123"/>
      <c r="D23" s="123"/>
      <c r="E23" s="123"/>
    </row>
    <row r="24" spans="1:5" s="16" customFormat="1" ht="31.5" customHeight="1" x14ac:dyDescent="0.3">
      <c r="A24" s="17" t="s">
        <v>54</v>
      </c>
      <c r="C24" s="123"/>
      <c r="D24" s="123"/>
      <c r="E24" s="123"/>
    </row>
    <row r="25" spans="1:5" s="16" customFormat="1" ht="31.5" customHeight="1" x14ac:dyDescent="0.3">
      <c r="A25" s="17" t="s">
        <v>329</v>
      </c>
      <c r="C25" s="123"/>
      <c r="D25" s="123"/>
      <c r="E25" s="123"/>
    </row>
    <row r="26" spans="1:5" s="16" customFormat="1" ht="24.75" customHeight="1" x14ac:dyDescent="0.3">
      <c r="A26" s="15" t="s">
        <v>38</v>
      </c>
      <c r="C26" s="123"/>
      <c r="D26" s="123"/>
      <c r="E26" s="123"/>
    </row>
    <row r="27" spans="1:5" s="16" customFormat="1" ht="18.75" customHeight="1" x14ac:dyDescent="0.3">
      <c r="A27" s="19" t="s">
        <v>39</v>
      </c>
      <c r="C27" s="123"/>
      <c r="D27" s="123"/>
      <c r="E27" s="123"/>
    </row>
    <row r="28" spans="1:5" s="16" customFormat="1" ht="18.75" customHeight="1" x14ac:dyDescent="0.3">
      <c r="A28" s="18" t="s">
        <v>40</v>
      </c>
      <c r="C28" s="123"/>
      <c r="D28" s="123"/>
      <c r="E28" s="123"/>
    </row>
    <row r="29" spans="1:5" s="16" customFormat="1" ht="18.75" customHeight="1" x14ac:dyDescent="0.3">
      <c r="A29" s="20" t="s">
        <v>41</v>
      </c>
      <c r="C29" s="123"/>
      <c r="D29" s="123"/>
      <c r="E29" s="123"/>
    </row>
    <row r="30" spans="1:5" s="16" customFormat="1" ht="18.75" customHeight="1" x14ac:dyDescent="0.3">
      <c r="A30" s="21" t="s">
        <v>42</v>
      </c>
      <c r="C30" s="123"/>
      <c r="D30" s="123"/>
      <c r="E30" s="123"/>
    </row>
    <row r="31" spans="1:5" s="16" customFormat="1" ht="18.75" customHeight="1" x14ac:dyDescent="0.3">
      <c r="A31" s="21" t="s">
        <v>43</v>
      </c>
      <c r="C31" s="123"/>
      <c r="D31" s="123"/>
      <c r="E31" s="123"/>
    </row>
    <row r="32" spans="1:5" ht="31.5" customHeight="1" x14ac:dyDescent="0.3">
      <c r="A32" s="21" t="s">
        <v>44</v>
      </c>
    </row>
    <row r="33" spans="1:5" ht="18.75" customHeight="1" x14ac:dyDescent="0.3">
      <c r="A33" s="18" t="s">
        <v>45</v>
      </c>
    </row>
    <row r="34" spans="1:5" ht="44.25" customHeight="1" x14ac:dyDescent="0.3">
      <c r="A34" s="18" t="s">
        <v>46</v>
      </c>
    </row>
    <row r="35" spans="1:5" s="16" customFormat="1" ht="57" customHeight="1" x14ac:dyDescent="0.3">
      <c r="A35" s="18" t="s">
        <v>330</v>
      </c>
      <c r="C35" s="123"/>
      <c r="D35" s="123"/>
      <c r="E35" s="123"/>
    </row>
    <row r="36" spans="1:5" s="16" customFormat="1" ht="31.5" hidden="1" customHeight="1" x14ac:dyDescent="0.3">
      <c r="A36" s="17" t="s">
        <v>294</v>
      </c>
      <c r="C36" s="123"/>
      <c r="D36" s="123"/>
      <c r="E36" s="123"/>
    </row>
    <row r="37" spans="1:5" s="16" customFormat="1" ht="31.5" customHeight="1" x14ac:dyDescent="0.3">
      <c r="A37" s="17" t="s">
        <v>526</v>
      </c>
      <c r="C37" s="123"/>
      <c r="D37" s="123"/>
      <c r="E37" s="123"/>
    </row>
    <row r="38" spans="1:5" s="16" customFormat="1" ht="24.75" customHeight="1" x14ac:dyDescent="0.3">
      <c r="A38" s="15" t="s">
        <v>55</v>
      </c>
      <c r="C38" s="123"/>
      <c r="D38" s="123"/>
      <c r="E38" s="123"/>
    </row>
    <row r="39" spans="1:5" s="16" customFormat="1" ht="18.75" customHeight="1" x14ac:dyDescent="0.3">
      <c r="A39" s="17" t="s">
        <v>56</v>
      </c>
      <c r="C39" s="123"/>
      <c r="D39" s="123"/>
      <c r="E39" s="123"/>
    </row>
    <row r="40" spans="1:5" s="16" customFormat="1" ht="46.5" customHeight="1" x14ac:dyDescent="0.3">
      <c r="A40" s="18" t="s">
        <v>518</v>
      </c>
      <c r="C40" s="123"/>
      <c r="D40" s="123"/>
      <c r="E40" s="123"/>
    </row>
    <row r="41" spans="1:5" s="16" customFormat="1" ht="33.75" customHeight="1" x14ac:dyDescent="0.3">
      <c r="A41" s="18" t="s">
        <v>519</v>
      </c>
      <c r="C41" s="123"/>
      <c r="D41" s="123"/>
      <c r="E41" s="123"/>
    </row>
    <row r="42" spans="1:5" s="16" customFormat="1" ht="18.75" customHeight="1" x14ac:dyDescent="0.3">
      <c r="A42" s="17" t="s">
        <v>57</v>
      </c>
      <c r="C42" s="123"/>
      <c r="D42" s="123"/>
      <c r="E42" s="123"/>
    </row>
    <row r="43" spans="1:5" s="16" customFormat="1" ht="31.5" customHeight="1" x14ac:dyDescent="0.3">
      <c r="A43" s="18" t="s">
        <v>314</v>
      </c>
      <c r="C43" s="123"/>
      <c r="D43" s="123"/>
      <c r="E43" s="123"/>
    </row>
    <row r="44" spans="1:5" ht="31.5" customHeight="1" x14ac:dyDescent="0.3">
      <c r="A44" s="18" t="s">
        <v>315</v>
      </c>
    </row>
    <row r="45" spans="1:5" s="16" customFormat="1" ht="18.75" hidden="1" customHeight="1" x14ac:dyDescent="0.3">
      <c r="A45" s="17" t="s">
        <v>324</v>
      </c>
      <c r="C45" s="123"/>
      <c r="D45" s="123"/>
      <c r="E45" s="123"/>
    </row>
    <row r="46" spans="1:5" s="16" customFormat="1" ht="18.75" hidden="1" customHeight="1" x14ac:dyDescent="0.3">
      <c r="A46" s="18" t="s">
        <v>317</v>
      </c>
      <c r="C46" s="123"/>
      <c r="D46" s="123"/>
      <c r="E46" s="123"/>
    </row>
    <row r="47" spans="1:5" s="16" customFormat="1" ht="18.75" customHeight="1" x14ac:dyDescent="0.3">
      <c r="A47" s="22"/>
      <c r="C47" s="123"/>
      <c r="D47" s="123"/>
      <c r="E47" s="123"/>
    </row>
    <row r="48" spans="1:5" s="16" customFormat="1" ht="18" hidden="1" customHeight="1" x14ac:dyDescent="0.3">
      <c r="A48" s="15" t="s">
        <v>336</v>
      </c>
      <c r="C48" s="179">
        <f>ROW()</f>
        <v>48</v>
      </c>
      <c r="D48" s="180">
        <f>ROW()</f>
        <v>48</v>
      </c>
      <c r="E48" s="180">
        <f>ROW()</f>
        <v>48</v>
      </c>
    </row>
    <row r="49" spans="1:5" s="16" customFormat="1" ht="18" hidden="1" customHeight="1" x14ac:dyDescent="0.3">
      <c r="A49" s="15" t="s">
        <v>373</v>
      </c>
      <c r="C49" s="180">
        <f>ROW()</f>
        <v>49</v>
      </c>
      <c r="D49" s="179">
        <f>ROW()</f>
        <v>49</v>
      </c>
      <c r="E49" s="180">
        <f>ROW()</f>
        <v>49</v>
      </c>
    </row>
    <row r="50" spans="1:5" s="16" customFormat="1" ht="18" customHeight="1" x14ac:dyDescent="0.3">
      <c r="A50" s="15" t="s">
        <v>374</v>
      </c>
      <c r="C50" s="180">
        <f>ROW()</f>
        <v>50</v>
      </c>
      <c r="D50" s="180">
        <f>ROW()</f>
        <v>50</v>
      </c>
      <c r="E50" s="179">
        <f>ROW()</f>
        <v>50</v>
      </c>
    </row>
    <row r="51" spans="1:5" s="16" customFormat="1" ht="18.75" customHeight="1" x14ac:dyDescent="0.3">
      <c r="A51" s="17" t="s">
        <v>103</v>
      </c>
      <c r="C51" s="123"/>
      <c r="D51" s="123"/>
      <c r="E51" s="123"/>
    </row>
    <row r="52" spans="1:5" s="16" customFormat="1" ht="18.75" customHeight="1" x14ac:dyDescent="0.3">
      <c r="A52" s="18" t="s">
        <v>614</v>
      </c>
      <c r="C52" s="170">
        <f>ROW()</f>
        <v>52</v>
      </c>
      <c r="D52" s="158">
        <f>ROW()</f>
        <v>52</v>
      </c>
      <c r="E52" s="170">
        <f>ROW()</f>
        <v>52</v>
      </c>
    </row>
    <row r="53" spans="1:5" s="16" customFormat="1" ht="18.75" hidden="1" customHeight="1" x14ac:dyDescent="0.3">
      <c r="A53" s="18" t="s">
        <v>615</v>
      </c>
      <c r="C53" s="158">
        <f>ROW()</f>
        <v>53</v>
      </c>
      <c r="D53" s="170">
        <f>ROW()</f>
        <v>53</v>
      </c>
      <c r="E53" s="158">
        <f>ROW()</f>
        <v>53</v>
      </c>
    </row>
    <row r="54" spans="1:5" s="16" customFormat="1" ht="18.75" customHeight="1" x14ac:dyDescent="0.3">
      <c r="A54" s="18" t="s">
        <v>295</v>
      </c>
      <c r="C54" s="123"/>
      <c r="D54" s="123"/>
      <c r="E54" s="123"/>
    </row>
    <row r="55" spans="1:5" s="16" customFormat="1" ht="18.75" customHeight="1" x14ac:dyDescent="0.3">
      <c r="A55" s="18" t="s">
        <v>104</v>
      </c>
      <c r="C55" s="123"/>
      <c r="D55" s="123"/>
      <c r="E55" s="123"/>
    </row>
    <row r="56" spans="1:5" s="16" customFormat="1" ht="18.75" customHeight="1" x14ac:dyDescent="0.3">
      <c r="A56" s="18" t="s">
        <v>105</v>
      </c>
      <c r="C56" s="123"/>
      <c r="D56" s="123"/>
      <c r="E56" s="123"/>
    </row>
    <row r="57" spans="1:5" s="16" customFormat="1" ht="18.75" customHeight="1" x14ac:dyDescent="0.3">
      <c r="A57" s="22"/>
      <c r="C57" s="123"/>
      <c r="D57" s="123"/>
      <c r="E57" s="123"/>
    </row>
    <row r="58" spans="1:5" s="16" customFormat="1" ht="24.75" customHeight="1" x14ac:dyDescent="0.3">
      <c r="A58" s="15" t="s">
        <v>133</v>
      </c>
      <c r="C58" s="123"/>
      <c r="D58" s="123"/>
      <c r="E58" s="123"/>
    </row>
    <row r="59" spans="1:5" s="16" customFormat="1" ht="18.75" customHeight="1" x14ac:dyDescent="0.3">
      <c r="A59" s="17" t="s">
        <v>103</v>
      </c>
      <c r="C59" s="123"/>
      <c r="D59" s="123"/>
      <c r="E59" s="123"/>
    </row>
    <row r="60" spans="1:5" s="16" customFormat="1" ht="18.75" customHeight="1" x14ac:dyDescent="0.3">
      <c r="A60" s="18" t="s">
        <v>129</v>
      </c>
      <c r="C60" s="123"/>
      <c r="D60" s="123"/>
      <c r="E60" s="123"/>
    </row>
    <row r="61" spans="1:5" s="16" customFormat="1" x14ac:dyDescent="0.3">
      <c r="A61" s="22"/>
      <c r="C61" s="123"/>
      <c r="D61" s="123"/>
      <c r="E61" s="123"/>
    </row>
    <row r="62" spans="1:5" s="16" customFormat="1" x14ac:dyDescent="0.3">
      <c r="A62" s="22"/>
      <c r="C62" s="123"/>
      <c r="D62" s="123"/>
      <c r="E62" s="123"/>
    </row>
    <row r="63" spans="1:5" s="16" customFormat="1" x14ac:dyDescent="0.3">
      <c r="A63" s="22"/>
      <c r="C63" s="123"/>
      <c r="D63" s="123"/>
      <c r="E63" s="123"/>
    </row>
    <row r="64" spans="1:5" s="16" customFormat="1" x14ac:dyDescent="0.3">
      <c r="A64" s="22"/>
      <c r="C64" s="123"/>
      <c r="D64" s="123"/>
      <c r="E64" s="123"/>
    </row>
    <row r="65" spans="1:5" s="16" customFormat="1" x14ac:dyDescent="0.3">
      <c r="A65" s="22"/>
      <c r="C65" s="123"/>
      <c r="D65" s="123"/>
      <c r="E65" s="123"/>
    </row>
    <row r="66" spans="1:5" x14ac:dyDescent="0.3">
      <c r="A66" s="22"/>
    </row>
    <row r="67" spans="1:5" s="16" customFormat="1" x14ac:dyDescent="0.3">
      <c r="A67" s="22"/>
      <c r="C67" s="123"/>
      <c r="D67" s="123"/>
      <c r="E67" s="123"/>
    </row>
    <row r="68" spans="1:5" s="16" customFormat="1" x14ac:dyDescent="0.3">
      <c r="A68" s="22"/>
      <c r="C68" s="123"/>
      <c r="D68" s="123"/>
      <c r="E68" s="123"/>
    </row>
    <row r="69" spans="1:5" s="16" customFormat="1" x14ac:dyDescent="0.3">
      <c r="A69" s="22"/>
      <c r="C69" s="123"/>
      <c r="D69" s="123"/>
      <c r="E69" s="123"/>
    </row>
    <row r="70" spans="1:5" s="16" customFormat="1" x14ac:dyDescent="0.3">
      <c r="A70" s="22"/>
      <c r="C70" s="123"/>
      <c r="D70" s="123"/>
      <c r="E70" s="123"/>
    </row>
    <row r="71" spans="1:5" s="16" customFormat="1" x14ac:dyDescent="0.3">
      <c r="A71" s="22"/>
      <c r="C71" s="123"/>
      <c r="D71" s="123"/>
      <c r="E71" s="123"/>
    </row>
    <row r="72" spans="1:5" s="16" customFormat="1" x14ac:dyDescent="0.3">
      <c r="A72" s="22"/>
      <c r="C72" s="123"/>
      <c r="D72" s="123"/>
      <c r="E72" s="123"/>
    </row>
    <row r="73" spans="1:5" s="16" customFormat="1" x14ac:dyDescent="0.3">
      <c r="A73" s="22"/>
      <c r="C73" s="123"/>
      <c r="D73" s="123"/>
      <c r="E73" s="123"/>
    </row>
    <row r="74" spans="1:5" s="16" customFormat="1" x14ac:dyDescent="0.3">
      <c r="A74" s="22"/>
      <c r="C74" s="123"/>
      <c r="D74" s="123"/>
      <c r="E74" s="123"/>
    </row>
    <row r="75" spans="1:5" s="16" customFormat="1" x14ac:dyDescent="0.3">
      <c r="A75" s="22"/>
      <c r="C75" s="123"/>
      <c r="D75" s="123"/>
      <c r="E75" s="123"/>
    </row>
    <row r="76" spans="1:5" s="16" customFormat="1" x14ac:dyDescent="0.3">
      <c r="A76" s="22"/>
      <c r="C76" s="123"/>
      <c r="D76" s="123"/>
      <c r="E76" s="123"/>
    </row>
    <row r="77" spans="1:5" s="16" customFormat="1" x14ac:dyDescent="0.3">
      <c r="A77" s="22"/>
      <c r="C77" s="123"/>
      <c r="D77" s="123"/>
      <c r="E77" s="123"/>
    </row>
    <row r="78" spans="1:5" s="16" customFormat="1" x14ac:dyDescent="0.3">
      <c r="A78" s="22"/>
      <c r="C78" s="123"/>
      <c r="D78" s="123"/>
      <c r="E78" s="123"/>
    </row>
    <row r="79" spans="1:5" s="16" customFormat="1" x14ac:dyDescent="0.3">
      <c r="A79" s="22"/>
      <c r="C79" s="123"/>
      <c r="D79" s="123"/>
      <c r="E79" s="123"/>
    </row>
    <row r="80" spans="1:5" s="16" customFormat="1" x14ac:dyDescent="0.3">
      <c r="A80" s="22"/>
      <c r="C80" s="123"/>
      <c r="D80" s="123"/>
      <c r="E80" s="123"/>
    </row>
    <row r="81" spans="1:5" s="16" customFormat="1" x14ac:dyDescent="0.3">
      <c r="A81" s="22"/>
      <c r="C81" s="123"/>
      <c r="D81" s="123"/>
      <c r="E81" s="123"/>
    </row>
    <row r="82" spans="1:5" s="16" customFormat="1" x14ac:dyDescent="0.3">
      <c r="A82" s="22"/>
      <c r="C82" s="123"/>
      <c r="D82" s="123"/>
      <c r="E82" s="123"/>
    </row>
    <row r="83" spans="1:5" s="16" customFormat="1" x14ac:dyDescent="0.3">
      <c r="A83" s="22"/>
      <c r="C83" s="123"/>
      <c r="D83" s="123"/>
      <c r="E83" s="123"/>
    </row>
    <row r="84" spans="1:5" s="16" customFormat="1" x14ac:dyDescent="0.3">
      <c r="A84" s="22"/>
      <c r="C84" s="123"/>
      <c r="D84" s="123"/>
      <c r="E84" s="123"/>
    </row>
    <row r="85" spans="1:5" s="16" customFormat="1" x14ac:dyDescent="0.3">
      <c r="A85" s="22"/>
      <c r="C85" s="123"/>
      <c r="D85" s="123"/>
      <c r="E85" s="123"/>
    </row>
    <row r="86" spans="1:5" s="16" customFormat="1" x14ac:dyDescent="0.3">
      <c r="A86" s="22"/>
      <c r="C86" s="123"/>
      <c r="D86" s="123"/>
      <c r="E86" s="123"/>
    </row>
    <row r="87" spans="1:5" s="16" customFormat="1" x14ac:dyDescent="0.3">
      <c r="A87" s="22"/>
      <c r="C87" s="123"/>
      <c r="D87" s="123"/>
      <c r="E87" s="123"/>
    </row>
    <row r="88" spans="1:5" s="16" customFormat="1" x14ac:dyDescent="0.3">
      <c r="A88" s="22"/>
      <c r="C88" s="123"/>
      <c r="D88" s="123"/>
      <c r="E88" s="123"/>
    </row>
    <row r="89" spans="1:5" s="16" customFormat="1" x14ac:dyDescent="0.3">
      <c r="A89" s="22"/>
      <c r="C89" s="123"/>
      <c r="D89" s="123"/>
      <c r="E89" s="123"/>
    </row>
    <row r="90" spans="1:5" s="16" customFormat="1" x14ac:dyDescent="0.3">
      <c r="A90" s="22"/>
      <c r="C90" s="123"/>
      <c r="D90" s="123"/>
      <c r="E90" s="123"/>
    </row>
    <row r="91" spans="1:5" s="16" customFormat="1" x14ac:dyDescent="0.3">
      <c r="A91" s="22"/>
      <c r="C91" s="123"/>
      <c r="D91" s="123"/>
      <c r="E91" s="123"/>
    </row>
    <row r="92" spans="1:5" s="16" customFormat="1" x14ac:dyDescent="0.3">
      <c r="A92" s="22"/>
      <c r="C92" s="123"/>
      <c r="D92" s="123"/>
      <c r="E92" s="123"/>
    </row>
    <row r="93" spans="1:5" x14ac:dyDescent="0.3">
      <c r="A93" s="22"/>
    </row>
    <row r="94" spans="1:5" s="16" customFormat="1" x14ac:dyDescent="0.3">
      <c r="A94" s="22"/>
      <c r="C94" s="123"/>
      <c r="D94" s="123"/>
      <c r="E94" s="123"/>
    </row>
    <row r="95" spans="1:5" s="16" customFormat="1" x14ac:dyDescent="0.3">
      <c r="A95" s="22"/>
      <c r="C95" s="123"/>
      <c r="D95" s="123"/>
      <c r="E95" s="123"/>
    </row>
    <row r="96" spans="1:5" x14ac:dyDescent="0.3">
      <c r="A96" s="22"/>
    </row>
    <row r="97" spans="1:5" x14ac:dyDescent="0.3">
      <c r="A97" s="22"/>
    </row>
    <row r="98" spans="1:5" x14ac:dyDescent="0.3">
      <c r="A98" s="22"/>
    </row>
    <row r="99" spans="1:5" s="16" customFormat="1" x14ac:dyDescent="0.3">
      <c r="A99" s="22"/>
      <c r="C99" s="123"/>
      <c r="D99" s="123"/>
      <c r="E99" s="123"/>
    </row>
    <row r="100" spans="1:5" x14ac:dyDescent="0.3">
      <c r="A100" s="22"/>
    </row>
    <row r="101" spans="1:5" x14ac:dyDescent="0.3">
      <c r="A101" s="22"/>
    </row>
    <row r="102" spans="1:5" s="16" customFormat="1" x14ac:dyDescent="0.3">
      <c r="A102" s="22"/>
      <c r="C102" s="123"/>
      <c r="D102" s="123"/>
      <c r="E102" s="123"/>
    </row>
    <row r="103" spans="1:5" x14ac:dyDescent="0.3">
      <c r="A103" s="22"/>
    </row>
    <row r="104" spans="1:5" s="16" customFormat="1" x14ac:dyDescent="0.3">
      <c r="A104" s="22"/>
      <c r="C104" s="123"/>
      <c r="D104" s="123"/>
      <c r="E104" s="123"/>
    </row>
    <row r="105" spans="1:5" x14ac:dyDescent="0.3">
      <c r="A105" s="22"/>
    </row>
    <row r="106" spans="1:5" s="16" customFormat="1" x14ac:dyDescent="0.3">
      <c r="A106" s="22"/>
      <c r="C106" s="123"/>
      <c r="D106" s="123"/>
      <c r="E106" s="123"/>
    </row>
    <row r="107" spans="1:5" s="16" customFormat="1" x14ac:dyDescent="0.3">
      <c r="A107" s="22"/>
      <c r="C107" s="123"/>
      <c r="D107" s="123"/>
      <c r="E107" s="123"/>
    </row>
    <row r="108" spans="1:5" x14ac:dyDescent="0.3">
      <c r="A108" s="22"/>
    </row>
    <row r="109" spans="1:5" s="16" customFormat="1" x14ac:dyDescent="0.3">
      <c r="A109" s="22"/>
      <c r="C109" s="123"/>
      <c r="D109" s="123"/>
      <c r="E109" s="123"/>
    </row>
    <row r="110" spans="1:5" x14ac:dyDescent="0.3">
      <c r="A110" s="22"/>
    </row>
    <row r="111" spans="1:5" x14ac:dyDescent="0.3">
      <c r="A111" s="22"/>
    </row>
    <row r="112" spans="1:5" x14ac:dyDescent="0.3">
      <c r="A112" s="22"/>
    </row>
    <row r="113" spans="1:5" x14ac:dyDescent="0.3">
      <c r="A113" s="22"/>
    </row>
    <row r="114" spans="1:5" s="16" customFormat="1" x14ac:dyDescent="0.3">
      <c r="A114" s="14"/>
      <c r="C114" s="123"/>
      <c r="D114" s="123"/>
      <c r="E114" s="123"/>
    </row>
    <row r="115" spans="1:5" x14ac:dyDescent="0.3">
      <c r="A115" s="22"/>
    </row>
    <row r="116" spans="1:5" x14ac:dyDescent="0.3">
      <c r="A116" s="22"/>
    </row>
  </sheetData>
  <pageMargins left="0.59055118110236227" right="0.39370078740157483" top="1.4960629921259843" bottom="0.62992125984251968" header="0.31496062992125984" footer="0.15748031496062992"/>
  <pageSetup paperSize="9" scale="88"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302078
vom 05.09.2023
Erstellt von: E237202</oddHeader>
    <oddFooter xml:space="preserve">&amp;L&amp;9Unverbindlicher Vorschlag vom: 05.09.2023
gültig bis: 03.10.2023&amp;C&amp;9RAP Rechner 23.1.0 (KT 2020 RS)
&amp;R&amp;9&amp;P von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E_Leistungen">
    <pageSetUpPr fitToPage="1"/>
  </sheetPr>
  <dimension ref="A1:E340"/>
  <sheetViews>
    <sheetView showGridLines="0" zoomScaleNormal="100" workbookViewId="0">
      <pane ySplit="2" topLeftCell="A3" activePane="bottomLeft" state="frozen"/>
      <selection activeCell="E8" sqref="E8:H8"/>
      <selection pane="bottomLeft" activeCell="E8" sqref="E8:H8"/>
    </sheetView>
  </sheetViews>
  <sheetFormatPr baseColWidth="10" defaultColWidth="13" defaultRowHeight="13" x14ac:dyDescent="0.3"/>
  <cols>
    <col min="1" max="1" width="96.5" style="25" customWidth="1"/>
    <col min="2" max="16384" width="13" style="24"/>
  </cols>
  <sheetData>
    <row r="1" spans="1:5" ht="18" customHeight="1" x14ac:dyDescent="0.3">
      <c r="A1" s="23" t="s">
        <v>58</v>
      </c>
      <c r="B1" s="123"/>
      <c r="C1" s="181" t="s">
        <v>271</v>
      </c>
      <c r="D1" s="181" t="s">
        <v>318</v>
      </c>
      <c r="E1" s="181" t="s">
        <v>319</v>
      </c>
    </row>
    <row r="3" spans="1:5" s="16" customFormat="1" ht="18.75" customHeight="1" x14ac:dyDescent="0.3">
      <c r="A3" s="26" t="s">
        <v>34</v>
      </c>
    </row>
    <row r="4" spans="1:5" s="16" customFormat="1" ht="18.75" customHeight="1" x14ac:dyDescent="0.3">
      <c r="A4" s="26" t="s">
        <v>296</v>
      </c>
    </row>
    <row r="5" spans="1:5" s="16" customFormat="1" hidden="1" x14ac:dyDescent="0.3">
      <c r="A5" s="26"/>
    </row>
    <row r="6" spans="1:5" s="16" customFormat="1" ht="18.75" customHeight="1" x14ac:dyDescent="0.3">
      <c r="A6" s="27" t="s">
        <v>59</v>
      </c>
    </row>
    <row r="7" spans="1:5" s="16" customFormat="1" ht="18.75" customHeight="1" x14ac:dyDescent="0.3">
      <c r="A7" s="31" t="s">
        <v>60</v>
      </c>
    </row>
    <row r="8" spans="1:5" ht="18.75" customHeight="1" x14ac:dyDescent="0.3">
      <c r="A8" s="31" t="s">
        <v>61</v>
      </c>
    </row>
    <row r="9" spans="1:5" ht="18.75" customHeight="1" x14ac:dyDescent="0.3">
      <c r="A9" s="31" t="s">
        <v>62</v>
      </c>
    </row>
    <row r="10" spans="1:5" s="16" customFormat="1" ht="82.5" customHeight="1" x14ac:dyDescent="0.3">
      <c r="A10" s="29" t="s">
        <v>621</v>
      </c>
    </row>
    <row r="11" spans="1:5" s="16" customFormat="1" ht="44.25" customHeight="1" x14ac:dyDescent="0.3">
      <c r="A11" s="29" t="s">
        <v>622</v>
      </c>
    </row>
    <row r="12" spans="1:5" s="16" customFormat="1" ht="61.5" customHeight="1" x14ac:dyDescent="0.3">
      <c r="A12" s="29" t="s">
        <v>520</v>
      </c>
    </row>
    <row r="13" spans="1:5" s="16" customFormat="1" ht="18.75" customHeight="1" x14ac:dyDescent="0.3">
      <c r="A13" s="31" t="s">
        <v>63</v>
      </c>
    </row>
    <row r="14" spans="1:5" ht="18.75" customHeight="1" x14ac:dyDescent="0.3">
      <c r="A14" s="31" t="s">
        <v>64</v>
      </c>
    </row>
    <row r="15" spans="1:5" ht="18.75" customHeight="1" x14ac:dyDescent="0.3">
      <c r="A15" s="31" t="s">
        <v>65</v>
      </c>
    </row>
    <row r="16" spans="1:5" s="16" customFormat="1" ht="31.5" customHeight="1" x14ac:dyDescent="0.3">
      <c r="A16" s="29" t="s">
        <v>623</v>
      </c>
    </row>
    <row r="17" spans="1:1" ht="18.75" customHeight="1" x14ac:dyDescent="0.3">
      <c r="A17" s="31" t="s">
        <v>130</v>
      </c>
    </row>
    <row r="18" spans="1:1" ht="31.5" customHeight="1" x14ac:dyDescent="0.3">
      <c r="A18" s="31" t="s">
        <v>366</v>
      </c>
    </row>
    <row r="19" spans="1:1" ht="18.75" customHeight="1" x14ac:dyDescent="0.3">
      <c r="A19" s="31" t="s">
        <v>66</v>
      </c>
    </row>
    <row r="20" spans="1:1" ht="18.75" customHeight="1" x14ac:dyDescent="0.3">
      <c r="A20" s="31" t="s">
        <v>67</v>
      </c>
    </row>
    <row r="21" spans="1:1" ht="31.5" customHeight="1" x14ac:dyDescent="0.3">
      <c r="A21" s="126" t="s">
        <v>68</v>
      </c>
    </row>
    <row r="22" spans="1:1" s="16" customFormat="1" ht="31.5" customHeight="1" x14ac:dyDescent="0.3">
      <c r="A22" s="126" t="s">
        <v>367</v>
      </c>
    </row>
    <row r="23" spans="1:1" s="16" customFormat="1" ht="18.75" customHeight="1" x14ac:dyDescent="0.3">
      <c r="A23" s="126" t="s">
        <v>331</v>
      </c>
    </row>
    <row r="24" spans="1:1" s="16" customFormat="1" ht="18.75" customHeight="1" x14ac:dyDescent="0.3">
      <c r="A24" s="30" t="s">
        <v>47</v>
      </c>
    </row>
    <row r="25" spans="1:1" s="16" customFormat="1" ht="18.75" customHeight="1" x14ac:dyDescent="0.3">
      <c r="A25" s="31" t="s">
        <v>78</v>
      </c>
    </row>
    <row r="26" spans="1:1" s="16" customFormat="1" ht="31.5" customHeight="1" x14ac:dyDescent="0.3">
      <c r="A26" s="31" t="s">
        <v>131</v>
      </c>
    </row>
    <row r="27" spans="1:1" ht="18.75" customHeight="1" x14ac:dyDescent="0.3">
      <c r="A27" s="31" t="s">
        <v>70</v>
      </c>
    </row>
    <row r="28" spans="1:1" ht="18.75" customHeight="1" x14ac:dyDescent="0.3">
      <c r="A28" s="31" t="s">
        <v>79</v>
      </c>
    </row>
    <row r="29" spans="1:1" ht="18.75" customHeight="1" x14ac:dyDescent="0.3">
      <c r="A29" s="31" t="s">
        <v>80</v>
      </c>
    </row>
    <row r="30" spans="1:1" ht="18.75" customHeight="1" x14ac:dyDescent="0.3">
      <c r="A30" s="31" t="s">
        <v>81</v>
      </c>
    </row>
    <row r="31" spans="1:1" s="16" customFormat="1" ht="31.5" customHeight="1" x14ac:dyDescent="0.3">
      <c r="A31" s="31" t="s">
        <v>372</v>
      </c>
    </row>
    <row r="32" spans="1:1" ht="18.75" customHeight="1" x14ac:dyDescent="0.3">
      <c r="A32" s="31" t="s">
        <v>82</v>
      </c>
    </row>
    <row r="33" spans="1:1" s="16" customFormat="1" ht="18.75" customHeight="1" x14ac:dyDescent="0.3">
      <c r="A33" s="31" t="s">
        <v>371</v>
      </c>
    </row>
    <row r="34" spans="1:1" s="16" customFormat="1" ht="18.75" customHeight="1" x14ac:dyDescent="0.3">
      <c r="A34" s="126" t="s">
        <v>331</v>
      </c>
    </row>
    <row r="35" spans="1:1" s="16" customFormat="1" ht="18.75" customHeight="1" x14ac:dyDescent="0.3">
      <c r="A35" s="30" t="s">
        <v>38</v>
      </c>
    </row>
    <row r="36" spans="1:1" s="16" customFormat="1" ht="44.25" customHeight="1" x14ac:dyDescent="0.3">
      <c r="A36" s="126" t="s">
        <v>368</v>
      </c>
    </row>
    <row r="37" spans="1:1" ht="49.5" customHeight="1" x14ac:dyDescent="0.3">
      <c r="A37" s="126" t="s">
        <v>521</v>
      </c>
    </row>
    <row r="38" spans="1:1" ht="18.75" customHeight="1" x14ac:dyDescent="0.3">
      <c r="A38" s="126" t="s">
        <v>69</v>
      </c>
    </row>
    <row r="39" spans="1:1" ht="18.75" customHeight="1" x14ac:dyDescent="0.3">
      <c r="A39" s="126" t="s">
        <v>70</v>
      </c>
    </row>
    <row r="40" spans="1:1" s="16" customFormat="1" ht="18.75" customHeight="1" x14ac:dyDescent="0.3">
      <c r="A40" s="126" t="s">
        <v>71</v>
      </c>
    </row>
    <row r="41" spans="1:1" ht="18.75" customHeight="1" x14ac:dyDescent="0.3">
      <c r="A41" s="126" t="s">
        <v>72</v>
      </c>
    </row>
    <row r="42" spans="1:1" ht="31.5" customHeight="1" x14ac:dyDescent="0.3">
      <c r="A42" s="126" t="s">
        <v>369</v>
      </c>
    </row>
    <row r="43" spans="1:1" ht="31.5" customHeight="1" x14ac:dyDescent="0.3">
      <c r="A43" s="126" t="s">
        <v>366</v>
      </c>
    </row>
    <row r="44" spans="1:1" s="16" customFormat="1" ht="18.75" customHeight="1" x14ac:dyDescent="0.3">
      <c r="A44" s="31" t="s">
        <v>66</v>
      </c>
    </row>
    <row r="45" spans="1:1" ht="31.5" customHeight="1" x14ac:dyDescent="0.3">
      <c r="A45" s="31" t="s">
        <v>370</v>
      </c>
    </row>
    <row r="46" spans="1:1" ht="18.75" customHeight="1" x14ac:dyDescent="0.3">
      <c r="A46" s="31" t="s">
        <v>73</v>
      </c>
    </row>
    <row r="47" spans="1:1" ht="18.75" customHeight="1" x14ac:dyDescent="0.3">
      <c r="A47" s="31" t="s">
        <v>74</v>
      </c>
    </row>
    <row r="48" spans="1:1" ht="18.75" customHeight="1" x14ac:dyDescent="0.3">
      <c r="A48" s="126" t="s">
        <v>75</v>
      </c>
    </row>
    <row r="49" spans="1:1" s="16" customFormat="1" ht="18.75" customHeight="1" x14ac:dyDescent="0.3">
      <c r="A49" s="126" t="s">
        <v>76</v>
      </c>
    </row>
    <row r="50" spans="1:1" s="16" customFormat="1" ht="18.75" customHeight="1" x14ac:dyDescent="0.3">
      <c r="A50" s="31" t="s">
        <v>371</v>
      </c>
    </row>
    <row r="51" spans="1:1" s="16" customFormat="1" ht="18.75" customHeight="1" x14ac:dyDescent="0.3">
      <c r="A51" s="126" t="s">
        <v>331</v>
      </c>
    </row>
    <row r="52" spans="1:1" s="16" customFormat="1" ht="18.75" customHeight="1" x14ac:dyDescent="0.3">
      <c r="A52" s="30" t="s">
        <v>332</v>
      </c>
    </row>
    <row r="53" spans="1:1" ht="29.25" customHeight="1" x14ac:dyDescent="0.3">
      <c r="A53" s="32" t="s">
        <v>532</v>
      </c>
    </row>
    <row r="54" spans="1:1" s="16" customFormat="1" ht="18.75" customHeight="1" x14ac:dyDescent="0.3">
      <c r="A54" s="126" t="s">
        <v>333</v>
      </c>
    </row>
    <row r="55" spans="1:1" s="16" customFormat="1" ht="18.75" customHeight="1" x14ac:dyDescent="0.3">
      <c r="A55" s="126" t="s">
        <v>334</v>
      </c>
    </row>
    <row r="56" spans="1:1" s="16" customFormat="1" ht="18.75" customHeight="1" x14ac:dyDescent="0.3">
      <c r="A56" s="31" t="s">
        <v>335</v>
      </c>
    </row>
    <row r="57" spans="1:1" s="16" customFormat="1" ht="18.75" customHeight="1" x14ac:dyDescent="0.3">
      <c r="A57" s="27" t="s">
        <v>530</v>
      </c>
    </row>
    <row r="58" spans="1:1" s="16" customFormat="1" ht="18.75" customHeight="1" x14ac:dyDescent="0.3">
      <c r="A58" s="27" t="s">
        <v>375</v>
      </c>
    </row>
    <row r="59" spans="1:1" s="16" customFormat="1" ht="18.75" customHeight="1" x14ac:dyDescent="0.3">
      <c r="A59" s="31" t="s">
        <v>376</v>
      </c>
    </row>
    <row r="60" spans="1:1" s="16" customFormat="1" ht="31.5" customHeight="1" x14ac:dyDescent="0.3">
      <c r="A60" s="126" t="s">
        <v>533</v>
      </c>
    </row>
    <row r="61" spans="1:1" s="16" customFormat="1" ht="108" customHeight="1" x14ac:dyDescent="0.3">
      <c r="A61" s="28" t="s">
        <v>534</v>
      </c>
    </row>
    <row r="62" spans="1:1" s="16" customFormat="1" ht="31.5" customHeight="1" x14ac:dyDescent="0.3">
      <c r="A62" s="28" t="s">
        <v>535</v>
      </c>
    </row>
    <row r="63" spans="1:1" s="16" customFormat="1" ht="31.5" customHeight="1" x14ac:dyDescent="0.3">
      <c r="A63" s="28" t="s">
        <v>536</v>
      </c>
    </row>
    <row r="64" spans="1:1" s="16" customFormat="1" ht="31.5" customHeight="1" x14ac:dyDescent="0.3">
      <c r="A64" s="126" t="s">
        <v>377</v>
      </c>
    </row>
    <row r="65" spans="1:5" s="16" customFormat="1" ht="18.75" customHeight="1" x14ac:dyDescent="0.3">
      <c r="A65" s="28" t="s">
        <v>537</v>
      </c>
    </row>
    <row r="66" spans="1:5" s="16" customFormat="1" ht="18.75" customHeight="1" x14ac:dyDescent="0.3">
      <c r="A66" s="27" t="s">
        <v>55</v>
      </c>
    </row>
    <row r="67" spans="1:5" ht="18.75" customHeight="1" x14ac:dyDescent="0.3">
      <c r="A67" s="31" t="s">
        <v>83</v>
      </c>
    </row>
    <row r="68" spans="1:5" s="16" customFormat="1" ht="18.75" customHeight="1" x14ac:dyDescent="0.3">
      <c r="A68" s="31" t="s">
        <v>84</v>
      </c>
    </row>
    <row r="69" spans="1:5" ht="18.75" customHeight="1" x14ac:dyDescent="0.3">
      <c r="A69" s="31" t="s">
        <v>85</v>
      </c>
    </row>
    <row r="70" spans="1:5" s="16" customFormat="1" ht="18.75" customHeight="1" x14ac:dyDescent="0.3">
      <c r="A70" s="31" t="s">
        <v>77</v>
      </c>
    </row>
    <row r="71" spans="1:5" s="16" customFormat="1" ht="18.75" customHeight="1" x14ac:dyDescent="0.3">
      <c r="A71" s="126" t="s">
        <v>331</v>
      </c>
    </row>
    <row r="72" spans="1:5" s="16" customFormat="1" ht="18.75" customHeight="1" x14ac:dyDescent="0.3">
      <c r="A72" s="27" t="s">
        <v>86</v>
      </c>
    </row>
    <row r="73" spans="1:5" s="16" customFormat="1" ht="57" customHeight="1" x14ac:dyDescent="0.3">
      <c r="A73" s="31" t="s">
        <v>87</v>
      </c>
    </row>
    <row r="74" spans="1:5" s="16" customFormat="1" ht="18.75" customHeight="1" x14ac:dyDescent="0.3">
      <c r="A74" s="32"/>
    </row>
    <row r="75" spans="1:5" s="16" customFormat="1" ht="18.75" hidden="1" customHeight="1" x14ac:dyDescent="0.3">
      <c r="A75" s="27" t="s">
        <v>336</v>
      </c>
      <c r="C75" s="169">
        <f>ROW()</f>
        <v>75</v>
      </c>
      <c r="D75" s="159">
        <f>ROW()</f>
        <v>75</v>
      </c>
      <c r="E75" s="159">
        <f>ROW()</f>
        <v>75</v>
      </c>
    </row>
    <row r="76" spans="1:5" s="16" customFormat="1" ht="18.75" hidden="1" customHeight="1" x14ac:dyDescent="0.3">
      <c r="A76" s="27" t="s">
        <v>373</v>
      </c>
      <c r="C76" s="159">
        <f>ROW()</f>
        <v>76</v>
      </c>
      <c r="D76" s="169">
        <f>ROW()</f>
        <v>76</v>
      </c>
      <c r="E76" s="159">
        <f>ROW()</f>
        <v>76</v>
      </c>
    </row>
    <row r="77" spans="1:5" s="16" customFormat="1" ht="18.75" customHeight="1" x14ac:dyDescent="0.3">
      <c r="A77" s="27" t="s">
        <v>374</v>
      </c>
      <c r="C77" s="159">
        <f>ROW()</f>
        <v>77</v>
      </c>
      <c r="D77" s="159">
        <f>ROW()</f>
        <v>77</v>
      </c>
      <c r="E77" s="169">
        <f>ROW()</f>
        <v>77</v>
      </c>
    </row>
    <row r="78" spans="1:5" s="16" customFormat="1" ht="18.75" customHeight="1" x14ac:dyDescent="0.3">
      <c r="A78" s="30" t="s">
        <v>337</v>
      </c>
    </row>
    <row r="79" spans="1:5" ht="57" customHeight="1" x14ac:dyDescent="0.3">
      <c r="A79" s="31" t="s">
        <v>538</v>
      </c>
    </row>
    <row r="80" spans="1:5" ht="18.75" customHeight="1" x14ac:dyDescent="0.3">
      <c r="A80" s="31" t="s">
        <v>338</v>
      </c>
    </row>
    <row r="81" spans="1:1" ht="44.25" customHeight="1" x14ac:dyDescent="0.3">
      <c r="A81" s="31" t="s">
        <v>539</v>
      </c>
    </row>
    <row r="82" spans="1:1" ht="44.25" customHeight="1" x14ac:dyDescent="0.3">
      <c r="A82" s="31" t="s">
        <v>540</v>
      </c>
    </row>
    <row r="83" spans="1:1" s="16" customFormat="1" ht="18.75" customHeight="1" x14ac:dyDescent="0.3">
      <c r="A83" s="48" t="s">
        <v>339</v>
      </c>
    </row>
    <row r="84" spans="1:1" ht="18.75" customHeight="1" x14ac:dyDescent="0.3">
      <c r="A84" s="48" t="s">
        <v>340</v>
      </c>
    </row>
    <row r="85" spans="1:1" ht="18.75" customHeight="1" x14ac:dyDescent="0.3">
      <c r="A85" s="127" t="s">
        <v>341</v>
      </c>
    </row>
    <row r="86" spans="1:1" ht="18.75" customHeight="1" x14ac:dyDescent="0.3">
      <c r="A86" s="31" t="s">
        <v>342</v>
      </c>
    </row>
    <row r="87" spans="1:1" ht="18.75" customHeight="1" x14ac:dyDescent="0.3">
      <c r="A87" s="31" t="s">
        <v>343</v>
      </c>
    </row>
    <row r="88" spans="1:1" ht="31.5" customHeight="1" x14ac:dyDescent="0.3">
      <c r="A88" s="127" t="s">
        <v>541</v>
      </c>
    </row>
    <row r="89" spans="1:1" ht="18.75" customHeight="1" x14ac:dyDescent="0.3">
      <c r="A89" s="127" t="s">
        <v>542</v>
      </c>
    </row>
    <row r="90" spans="1:1" ht="18.75" customHeight="1" x14ac:dyDescent="0.3">
      <c r="A90" s="127" t="s">
        <v>543</v>
      </c>
    </row>
    <row r="91" spans="1:1" ht="31.5" customHeight="1" x14ac:dyDescent="0.3">
      <c r="A91" s="127" t="s">
        <v>544</v>
      </c>
    </row>
    <row r="92" spans="1:1" ht="69.75" customHeight="1" x14ac:dyDescent="0.3">
      <c r="A92" s="127" t="s">
        <v>545</v>
      </c>
    </row>
    <row r="93" spans="1:1" ht="31.5" customHeight="1" x14ac:dyDescent="0.3">
      <c r="A93" s="127" t="s">
        <v>546</v>
      </c>
    </row>
    <row r="94" spans="1:1" ht="44.25" customHeight="1" x14ac:dyDescent="0.3">
      <c r="A94" s="127" t="s">
        <v>547</v>
      </c>
    </row>
    <row r="95" spans="1:1" ht="44.25" customHeight="1" x14ac:dyDescent="0.3">
      <c r="A95" s="127" t="s">
        <v>548</v>
      </c>
    </row>
    <row r="96" spans="1:1" ht="18.75" customHeight="1" x14ac:dyDescent="0.3">
      <c r="A96" s="127" t="s">
        <v>549</v>
      </c>
    </row>
    <row r="97" spans="1:5" ht="57" customHeight="1" x14ac:dyDescent="0.3">
      <c r="A97" s="31" t="s">
        <v>550</v>
      </c>
    </row>
    <row r="98" spans="1:5" ht="18.75" customHeight="1" x14ac:dyDescent="0.3">
      <c r="A98" s="31" t="s">
        <v>344</v>
      </c>
    </row>
    <row r="99" spans="1:5" ht="44.25" customHeight="1" x14ac:dyDescent="0.3">
      <c r="A99" s="127" t="s">
        <v>551</v>
      </c>
    </row>
    <row r="100" spans="1:5" ht="44.25" customHeight="1" x14ac:dyDescent="0.3">
      <c r="A100" s="127" t="s">
        <v>552</v>
      </c>
    </row>
    <row r="101" spans="1:5" ht="31.5" customHeight="1" x14ac:dyDescent="0.3">
      <c r="A101" s="31" t="s">
        <v>553</v>
      </c>
    </row>
    <row r="102" spans="1:5" ht="31.5" customHeight="1" x14ac:dyDescent="0.3">
      <c r="A102" s="31" t="s">
        <v>554</v>
      </c>
    </row>
    <row r="103" spans="1:5" ht="31.5" customHeight="1" x14ac:dyDescent="0.3">
      <c r="A103" s="31" t="s">
        <v>555</v>
      </c>
    </row>
    <row r="104" spans="1:5" ht="18.75" hidden="1" customHeight="1" x14ac:dyDescent="0.3">
      <c r="A104" s="129" t="str">
        <f>IF(Startseite!E8="Ärzte","Arzt","")</f>
        <v/>
      </c>
      <c r="C104" s="169">
        <f>ROW()</f>
        <v>104</v>
      </c>
      <c r="D104" s="159">
        <f>ROW()</f>
        <v>104</v>
      </c>
      <c r="E104" s="159">
        <f>ROW()</f>
        <v>104</v>
      </c>
    </row>
    <row r="105" spans="1:5" ht="18.75" hidden="1" customHeight="1" x14ac:dyDescent="0.3">
      <c r="A105" s="129" t="str">
        <f>IF(Startseite!E8="Apotheken","Apotheke","")</f>
        <v/>
      </c>
      <c r="C105" s="159">
        <f>ROW()</f>
        <v>105</v>
      </c>
      <c r="D105" s="169">
        <f>ROW()</f>
        <v>105</v>
      </c>
      <c r="E105" s="159">
        <f>ROW()</f>
        <v>105</v>
      </c>
    </row>
    <row r="106" spans="1:5" ht="18.75" customHeight="1" x14ac:dyDescent="0.3">
      <c r="A106" s="129" t="str">
        <f>IF(Startseite!E8="Sonstige Heilberufe",Startseite!E12,"")</f>
        <v/>
      </c>
      <c r="C106" s="159">
        <f>ROW()</f>
        <v>106</v>
      </c>
      <c r="D106" s="159">
        <f>ROW()</f>
        <v>106</v>
      </c>
      <c r="E106" s="169">
        <f>ROW()</f>
        <v>106</v>
      </c>
    </row>
    <row r="107" spans="1:5" ht="57" customHeight="1" x14ac:dyDescent="0.3">
      <c r="A107" s="31" t="s">
        <v>556</v>
      </c>
    </row>
    <row r="108" spans="1:5" ht="108" customHeight="1" x14ac:dyDescent="0.3">
      <c r="A108" s="31" t="s">
        <v>557</v>
      </c>
    </row>
    <row r="109" spans="1:5" ht="31.5" customHeight="1" x14ac:dyDescent="0.3">
      <c r="A109" s="31" t="s">
        <v>558</v>
      </c>
    </row>
    <row r="110" spans="1:5" ht="95.25" customHeight="1" x14ac:dyDescent="0.3">
      <c r="A110" s="31" t="s">
        <v>559</v>
      </c>
    </row>
    <row r="111" spans="1:5" ht="31.5" customHeight="1" x14ac:dyDescent="0.3">
      <c r="A111" s="31" t="s">
        <v>560</v>
      </c>
    </row>
    <row r="112" spans="1:5" ht="57" customHeight="1" x14ac:dyDescent="0.3">
      <c r="A112" s="31" t="s">
        <v>561</v>
      </c>
    </row>
    <row r="113" spans="1:1" ht="69.75" customHeight="1" x14ac:dyDescent="0.3">
      <c r="A113" s="31" t="s">
        <v>562</v>
      </c>
    </row>
    <row r="114" spans="1:1" ht="44.25" customHeight="1" x14ac:dyDescent="0.3">
      <c r="A114" s="31" t="s">
        <v>563</v>
      </c>
    </row>
    <row r="115" spans="1:1" ht="18.75" customHeight="1" x14ac:dyDescent="0.3">
      <c r="A115" s="89" t="s">
        <v>88</v>
      </c>
    </row>
    <row r="116" spans="1:1" ht="18.75" customHeight="1" x14ac:dyDescent="0.3">
      <c r="A116" s="31" t="s">
        <v>345</v>
      </c>
    </row>
    <row r="117" spans="1:1" ht="18.75" customHeight="1" x14ac:dyDescent="0.3">
      <c r="A117" s="127" t="s">
        <v>346</v>
      </c>
    </row>
    <row r="118" spans="1:1" ht="18.75" customHeight="1" x14ac:dyDescent="0.3">
      <c r="A118" s="127" t="s">
        <v>347</v>
      </c>
    </row>
    <row r="119" spans="1:1" ht="44.25" customHeight="1" x14ac:dyDescent="0.3">
      <c r="A119" s="127" t="s">
        <v>564</v>
      </c>
    </row>
    <row r="120" spans="1:1" ht="31.5" customHeight="1" x14ac:dyDescent="0.3">
      <c r="A120" s="127" t="s">
        <v>565</v>
      </c>
    </row>
    <row r="121" spans="1:1" ht="31.5" customHeight="1" x14ac:dyDescent="0.3">
      <c r="A121" s="127" t="s">
        <v>566</v>
      </c>
    </row>
    <row r="122" spans="1:1" ht="18.75" customHeight="1" x14ac:dyDescent="0.3">
      <c r="A122" s="127" t="s">
        <v>348</v>
      </c>
    </row>
    <row r="123" spans="1:1" ht="18.75" customHeight="1" x14ac:dyDescent="0.3">
      <c r="A123" s="127" t="s">
        <v>567</v>
      </c>
    </row>
    <row r="124" spans="1:1" ht="18.75" customHeight="1" x14ac:dyDescent="0.3">
      <c r="A124" s="127" t="s">
        <v>568</v>
      </c>
    </row>
    <row r="125" spans="1:1" ht="18.75" customHeight="1" x14ac:dyDescent="0.3">
      <c r="A125" s="127" t="s">
        <v>349</v>
      </c>
    </row>
    <row r="126" spans="1:1" ht="18.75" customHeight="1" x14ac:dyDescent="0.3">
      <c r="A126" s="31" t="s">
        <v>350</v>
      </c>
    </row>
    <row r="127" spans="1:1" ht="57" customHeight="1" x14ac:dyDescent="0.3">
      <c r="A127" s="127" t="s">
        <v>569</v>
      </c>
    </row>
    <row r="128" spans="1:1" ht="18.75" customHeight="1" x14ac:dyDescent="0.3">
      <c r="A128" s="127" t="s">
        <v>351</v>
      </c>
    </row>
    <row r="129" spans="1:1" ht="44.25" customHeight="1" x14ac:dyDescent="0.3">
      <c r="A129" s="127" t="s">
        <v>570</v>
      </c>
    </row>
    <row r="130" spans="1:1" ht="57" customHeight="1" x14ac:dyDescent="0.3">
      <c r="A130" s="127" t="s">
        <v>571</v>
      </c>
    </row>
    <row r="131" spans="1:1" ht="31.5" customHeight="1" x14ac:dyDescent="0.3">
      <c r="A131" s="127" t="s">
        <v>572</v>
      </c>
    </row>
    <row r="132" spans="1:1" ht="31.5" customHeight="1" x14ac:dyDescent="0.3">
      <c r="A132" s="127" t="s">
        <v>364</v>
      </c>
    </row>
    <row r="133" spans="1:1" ht="31.5" customHeight="1" x14ac:dyDescent="0.3">
      <c r="A133" s="127" t="s">
        <v>573</v>
      </c>
    </row>
    <row r="134" spans="1:1" ht="31.5" customHeight="1" x14ac:dyDescent="0.3">
      <c r="A134" s="127" t="s">
        <v>574</v>
      </c>
    </row>
    <row r="135" spans="1:1" ht="18.75" customHeight="1" x14ac:dyDescent="0.3">
      <c r="A135" s="127" t="s">
        <v>575</v>
      </c>
    </row>
    <row r="136" spans="1:1" ht="31.5" customHeight="1" x14ac:dyDescent="0.3">
      <c r="A136" s="127" t="s">
        <v>576</v>
      </c>
    </row>
    <row r="137" spans="1:1" ht="18.75" customHeight="1" x14ac:dyDescent="0.3">
      <c r="A137" s="127" t="s">
        <v>352</v>
      </c>
    </row>
    <row r="138" spans="1:1" ht="31.5" customHeight="1" x14ac:dyDescent="0.3">
      <c r="A138" s="127" t="s">
        <v>577</v>
      </c>
    </row>
    <row r="139" spans="1:1" ht="44.25" customHeight="1" x14ac:dyDescent="0.3">
      <c r="A139" s="127" t="s">
        <v>578</v>
      </c>
    </row>
    <row r="140" spans="1:1" ht="44.25" customHeight="1" x14ac:dyDescent="0.3">
      <c r="A140" s="127" t="s">
        <v>579</v>
      </c>
    </row>
    <row r="141" spans="1:1" ht="31.5" customHeight="1" x14ac:dyDescent="0.3">
      <c r="A141" s="127" t="s">
        <v>580</v>
      </c>
    </row>
    <row r="142" spans="1:1" ht="57" customHeight="1" x14ac:dyDescent="0.3">
      <c r="A142" s="31" t="s">
        <v>581</v>
      </c>
    </row>
    <row r="143" spans="1:1" ht="44.25" customHeight="1" x14ac:dyDescent="0.3">
      <c r="A143" s="31" t="s">
        <v>582</v>
      </c>
    </row>
    <row r="144" spans="1:1" ht="57" customHeight="1" x14ac:dyDescent="0.3">
      <c r="A144" s="31" t="s">
        <v>583</v>
      </c>
    </row>
    <row r="145" spans="1:1" ht="44.25" customHeight="1" x14ac:dyDescent="0.3">
      <c r="A145" s="31" t="s">
        <v>584</v>
      </c>
    </row>
    <row r="146" spans="1:1" ht="31.5" customHeight="1" x14ac:dyDescent="0.3">
      <c r="A146" s="31" t="s">
        <v>585</v>
      </c>
    </row>
    <row r="147" spans="1:1" ht="44.25" customHeight="1" x14ac:dyDescent="0.3">
      <c r="A147" s="31" t="s">
        <v>586</v>
      </c>
    </row>
    <row r="148" spans="1:1" ht="44.25" customHeight="1" x14ac:dyDescent="0.3">
      <c r="A148" s="31" t="s">
        <v>587</v>
      </c>
    </row>
    <row r="149" spans="1:1" ht="31.5" customHeight="1" x14ac:dyDescent="0.3">
      <c r="A149" s="31" t="s">
        <v>588</v>
      </c>
    </row>
    <row r="150" spans="1:1" ht="31.5" customHeight="1" x14ac:dyDescent="0.3">
      <c r="A150" s="31" t="s">
        <v>589</v>
      </c>
    </row>
    <row r="151" spans="1:1" s="128" customFormat="1" ht="18.75" customHeight="1" x14ac:dyDescent="0.3">
      <c r="A151" s="31" t="s">
        <v>353</v>
      </c>
    </row>
    <row r="152" spans="1:1" s="128" customFormat="1" ht="44.25" customHeight="1" x14ac:dyDescent="0.3">
      <c r="A152" s="127" t="s">
        <v>590</v>
      </c>
    </row>
    <row r="153" spans="1:1" s="128" customFormat="1" ht="18.75" customHeight="1" x14ac:dyDescent="0.3">
      <c r="A153" s="31" t="s">
        <v>354</v>
      </c>
    </row>
    <row r="154" spans="1:1" s="128" customFormat="1" ht="57" customHeight="1" x14ac:dyDescent="0.3">
      <c r="A154" s="127" t="s">
        <v>591</v>
      </c>
    </row>
    <row r="155" spans="1:1" s="128" customFormat="1" ht="18.75" customHeight="1" x14ac:dyDescent="0.3">
      <c r="A155" s="31" t="s">
        <v>355</v>
      </c>
    </row>
    <row r="156" spans="1:1" s="128" customFormat="1" ht="57" customHeight="1" x14ac:dyDescent="0.3">
      <c r="A156" s="127" t="s">
        <v>592</v>
      </c>
    </row>
    <row r="157" spans="1:1" s="128" customFormat="1" ht="18.75" customHeight="1" x14ac:dyDescent="0.3">
      <c r="A157" s="31" t="s">
        <v>356</v>
      </c>
    </row>
    <row r="158" spans="1:1" s="128" customFormat="1" ht="57" customHeight="1" x14ac:dyDescent="0.3">
      <c r="A158" s="127" t="s">
        <v>593</v>
      </c>
    </row>
    <row r="159" spans="1:1" s="128" customFormat="1" ht="18.75" customHeight="1" x14ac:dyDescent="0.3">
      <c r="A159" s="31" t="s">
        <v>357</v>
      </c>
    </row>
    <row r="160" spans="1:1" s="128" customFormat="1" ht="44.25" customHeight="1" x14ac:dyDescent="0.3">
      <c r="A160" s="127" t="s">
        <v>594</v>
      </c>
    </row>
    <row r="161" spans="1:1" s="128" customFormat="1" ht="18.75" customHeight="1" x14ac:dyDescent="0.3">
      <c r="A161" s="31" t="s">
        <v>358</v>
      </c>
    </row>
    <row r="162" spans="1:1" s="128" customFormat="1" ht="31.5" customHeight="1" x14ac:dyDescent="0.3">
      <c r="A162" s="127" t="s">
        <v>595</v>
      </c>
    </row>
    <row r="163" spans="1:1" s="128" customFormat="1" ht="18.75" customHeight="1" x14ac:dyDescent="0.3">
      <c r="A163" s="31" t="s">
        <v>359</v>
      </c>
    </row>
    <row r="164" spans="1:1" s="128" customFormat="1" ht="31.5" customHeight="1" x14ac:dyDescent="0.3">
      <c r="A164" s="127" t="s">
        <v>596</v>
      </c>
    </row>
    <row r="165" spans="1:1" s="128" customFormat="1" ht="18.75" customHeight="1" x14ac:dyDescent="0.3">
      <c r="A165" s="31" t="s">
        <v>360</v>
      </c>
    </row>
    <row r="166" spans="1:1" s="128" customFormat="1" ht="31.5" customHeight="1" x14ac:dyDescent="0.3">
      <c r="A166" s="127" t="s">
        <v>597</v>
      </c>
    </row>
    <row r="167" spans="1:1" s="128" customFormat="1" ht="18.75" customHeight="1" x14ac:dyDescent="0.3">
      <c r="A167" s="31" t="s">
        <v>361</v>
      </c>
    </row>
    <row r="168" spans="1:1" s="128" customFormat="1" ht="44.25" customHeight="1" x14ac:dyDescent="0.3">
      <c r="A168" s="127" t="s">
        <v>598</v>
      </c>
    </row>
    <row r="169" spans="1:1" s="128" customFormat="1" ht="18.75" customHeight="1" x14ac:dyDescent="0.3">
      <c r="A169" s="31" t="s">
        <v>362</v>
      </c>
    </row>
    <row r="170" spans="1:1" s="128" customFormat="1" ht="31.5" customHeight="1" x14ac:dyDescent="0.3">
      <c r="A170" s="127" t="s">
        <v>365</v>
      </c>
    </row>
    <row r="171" spans="1:1" s="128" customFormat="1" ht="18.75" customHeight="1" x14ac:dyDescent="0.3">
      <c r="A171" s="127" t="s">
        <v>599</v>
      </c>
    </row>
    <row r="172" spans="1:1" s="128" customFormat="1" ht="18.75" customHeight="1" x14ac:dyDescent="0.3">
      <c r="A172" s="89" t="s">
        <v>363</v>
      </c>
    </row>
    <row r="173" spans="1:1" s="128" customFormat="1" ht="31.5" customHeight="1" x14ac:dyDescent="0.3">
      <c r="A173" s="31" t="s">
        <v>600</v>
      </c>
    </row>
    <row r="174" spans="1:1" s="128" customFormat="1" ht="44.25" customHeight="1" x14ac:dyDescent="0.3">
      <c r="A174" s="31" t="s">
        <v>601</v>
      </c>
    </row>
    <row r="175" spans="1:1" s="16" customFormat="1" ht="18.75" customHeight="1" x14ac:dyDescent="0.3">
      <c r="A175" s="27" t="s">
        <v>133</v>
      </c>
    </row>
    <row r="176" spans="1:1" s="16" customFormat="1" ht="31.5" customHeight="1" x14ac:dyDescent="0.3">
      <c r="A176" s="28" t="s">
        <v>275</v>
      </c>
    </row>
    <row r="177" spans="1:1" s="16" customFormat="1" ht="18.75" customHeight="1" x14ac:dyDescent="0.3">
      <c r="A177" s="28" t="s">
        <v>276</v>
      </c>
    </row>
    <row r="178" spans="1:1" s="16" customFormat="1" ht="18.75" customHeight="1" x14ac:dyDescent="0.3">
      <c r="A178" s="127" t="s">
        <v>277</v>
      </c>
    </row>
    <row r="179" spans="1:1" s="16" customFormat="1" ht="18.75" customHeight="1" x14ac:dyDescent="0.3">
      <c r="A179" s="127" t="s">
        <v>278</v>
      </c>
    </row>
    <row r="180" spans="1:1" s="16" customFormat="1" ht="18.75" customHeight="1" x14ac:dyDescent="0.3">
      <c r="A180" s="127" t="s">
        <v>279</v>
      </c>
    </row>
    <row r="181" spans="1:1" s="16" customFormat="1" ht="18.75" customHeight="1" x14ac:dyDescent="0.3">
      <c r="A181" s="127" t="s">
        <v>280</v>
      </c>
    </row>
    <row r="182" spans="1:1" s="16" customFormat="1" ht="18.75" customHeight="1" x14ac:dyDescent="0.3">
      <c r="A182" s="127" t="s">
        <v>281</v>
      </c>
    </row>
    <row r="183" spans="1:1" s="16" customFormat="1" ht="18.75" customHeight="1" x14ac:dyDescent="0.3">
      <c r="A183" s="127" t="s">
        <v>282</v>
      </c>
    </row>
    <row r="184" spans="1:1" s="16" customFormat="1" ht="18.75" customHeight="1" x14ac:dyDescent="0.3">
      <c r="A184" s="28" t="s">
        <v>283</v>
      </c>
    </row>
    <row r="185" spans="1:1" s="16" customFormat="1" ht="18.75" customHeight="1" x14ac:dyDescent="0.3">
      <c r="A185" s="28" t="s">
        <v>284</v>
      </c>
    </row>
    <row r="186" spans="1:1" s="16" customFormat="1" ht="31.5" customHeight="1" x14ac:dyDescent="0.3">
      <c r="A186" s="28" t="s">
        <v>285</v>
      </c>
    </row>
    <row r="187" spans="1:1" s="16" customFormat="1" ht="31.5" customHeight="1" x14ac:dyDescent="0.3">
      <c r="A187" s="125" t="s">
        <v>325</v>
      </c>
    </row>
    <row r="188" spans="1:1" s="16" customFormat="1" x14ac:dyDescent="0.3">
      <c r="A188" s="33"/>
    </row>
    <row r="189" spans="1:1" s="16" customFormat="1" x14ac:dyDescent="0.3">
      <c r="A189" s="32"/>
    </row>
    <row r="190" spans="1:1" s="16" customFormat="1" x14ac:dyDescent="0.3">
      <c r="A190" s="32"/>
    </row>
    <row r="191" spans="1:1" x14ac:dyDescent="0.3">
      <c r="A191" s="32"/>
    </row>
    <row r="192" spans="1:1" s="16" customFormat="1" x14ac:dyDescent="0.3">
      <c r="A192" s="32"/>
    </row>
    <row r="193" spans="1:1" s="16" customFormat="1" x14ac:dyDescent="0.3">
      <c r="A193" s="32"/>
    </row>
    <row r="194" spans="1:1" x14ac:dyDescent="0.3">
      <c r="A194" s="33"/>
    </row>
    <row r="195" spans="1:1" s="16" customFormat="1" x14ac:dyDescent="0.3">
      <c r="A195" s="32"/>
    </row>
    <row r="196" spans="1:1" s="16" customFormat="1" x14ac:dyDescent="0.3">
      <c r="A196" s="32"/>
    </row>
    <row r="197" spans="1:1" s="16" customFormat="1" x14ac:dyDescent="0.3">
      <c r="A197" s="32"/>
    </row>
    <row r="198" spans="1:1" s="16" customFormat="1" x14ac:dyDescent="0.3">
      <c r="A198" s="32"/>
    </row>
    <row r="199" spans="1:1" s="16" customFormat="1" x14ac:dyDescent="0.3">
      <c r="A199" s="32"/>
    </row>
    <row r="200" spans="1:1" s="16" customFormat="1" x14ac:dyDescent="0.3">
      <c r="A200" s="32"/>
    </row>
    <row r="201" spans="1:1" s="16" customFormat="1" x14ac:dyDescent="0.3">
      <c r="A201" s="32"/>
    </row>
    <row r="202" spans="1:1" s="16" customFormat="1" x14ac:dyDescent="0.3">
      <c r="A202" s="32"/>
    </row>
    <row r="203" spans="1:1" s="16" customFormat="1" x14ac:dyDescent="0.3">
      <c r="A203" s="33"/>
    </row>
    <row r="204" spans="1:1" s="16" customFormat="1" x14ac:dyDescent="0.3">
      <c r="A204" s="33"/>
    </row>
    <row r="205" spans="1:1" s="16" customFormat="1" x14ac:dyDescent="0.3">
      <c r="A205" s="33"/>
    </row>
    <row r="206" spans="1:1" s="16" customFormat="1" x14ac:dyDescent="0.3">
      <c r="A206" s="33"/>
    </row>
    <row r="207" spans="1:1" s="16" customFormat="1" x14ac:dyDescent="0.3">
      <c r="A207" s="33"/>
    </row>
    <row r="208" spans="1:1" s="16" customFormat="1" x14ac:dyDescent="0.3">
      <c r="A208" s="33"/>
    </row>
    <row r="209" spans="1:1" s="16" customFormat="1" x14ac:dyDescent="0.3">
      <c r="A209" s="33"/>
    </row>
    <row r="210" spans="1:1" s="16" customFormat="1" x14ac:dyDescent="0.3">
      <c r="A210" s="33"/>
    </row>
    <row r="211" spans="1:1" s="16" customFormat="1" x14ac:dyDescent="0.3">
      <c r="A211" s="33"/>
    </row>
    <row r="212" spans="1:1" s="16" customFormat="1" x14ac:dyDescent="0.3">
      <c r="A212" s="33"/>
    </row>
    <row r="213" spans="1:1" s="16" customFormat="1" x14ac:dyDescent="0.3">
      <c r="A213" s="33"/>
    </row>
    <row r="214" spans="1:1" s="16" customFormat="1" x14ac:dyDescent="0.3">
      <c r="A214" s="33"/>
    </row>
    <row r="215" spans="1:1" s="16" customFormat="1" x14ac:dyDescent="0.3">
      <c r="A215" s="33"/>
    </row>
    <row r="216" spans="1:1" s="16" customFormat="1" x14ac:dyDescent="0.3">
      <c r="A216" s="33"/>
    </row>
    <row r="217" spans="1:1" s="16" customFormat="1" x14ac:dyDescent="0.3">
      <c r="A217" s="33"/>
    </row>
    <row r="218" spans="1:1" s="16" customFormat="1" x14ac:dyDescent="0.3">
      <c r="A218" s="33"/>
    </row>
    <row r="219" spans="1:1" s="16" customFormat="1" x14ac:dyDescent="0.3">
      <c r="A219" s="33"/>
    </row>
    <row r="220" spans="1:1" s="16" customFormat="1" x14ac:dyDescent="0.3">
      <c r="A220" s="33"/>
    </row>
    <row r="221" spans="1:1" s="16" customFormat="1" x14ac:dyDescent="0.3">
      <c r="A221" s="33"/>
    </row>
    <row r="222" spans="1:1" s="16" customFormat="1" x14ac:dyDescent="0.3">
      <c r="A222" s="33"/>
    </row>
    <row r="223" spans="1:1" s="16" customFormat="1" x14ac:dyDescent="0.3">
      <c r="A223" s="33"/>
    </row>
    <row r="224" spans="1:1" s="16" customFormat="1" x14ac:dyDescent="0.3">
      <c r="A224" s="32"/>
    </row>
    <row r="225" spans="1:1" s="16" customFormat="1" x14ac:dyDescent="0.3">
      <c r="A225" s="32"/>
    </row>
    <row r="226" spans="1:1" s="16" customFormat="1" x14ac:dyDescent="0.3">
      <c r="A226" s="32"/>
    </row>
    <row r="227" spans="1:1" s="16" customFormat="1" x14ac:dyDescent="0.3">
      <c r="A227" s="32"/>
    </row>
    <row r="228" spans="1:1" s="16" customFormat="1" x14ac:dyDescent="0.3">
      <c r="A228" s="32"/>
    </row>
    <row r="229" spans="1:1" s="16" customFormat="1" x14ac:dyDescent="0.3">
      <c r="A229" s="32"/>
    </row>
    <row r="230" spans="1:1" s="16" customFormat="1" x14ac:dyDescent="0.3">
      <c r="A230" s="32"/>
    </row>
    <row r="231" spans="1:1" s="16" customFormat="1" x14ac:dyDescent="0.3">
      <c r="A231" s="33"/>
    </row>
    <row r="232" spans="1:1" s="16" customFormat="1" x14ac:dyDescent="0.3">
      <c r="A232" s="33"/>
    </row>
    <row r="233" spans="1:1" s="16" customFormat="1" x14ac:dyDescent="0.3">
      <c r="A233" s="33"/>
    </row>
    <row r="234" spans="1:1" s="16" customFormat="1" x14ac:dyDescent="0.3">
      <c r="A234" s="33"/>
    </row>
    <row r="235" spans="1:1" s="16" customFormat="1" x14ac:dyDescent="0.3">
      <c r="A235" s="33"/>
    </row>
    <row r="236" spans="1:1" s="16" customFormat="1" x14ac:dyDescent="0.3">
      <c r="A236" s="33"/>
    </row>
    <row r="237" spans="1:1" s="16" customFormat="1" x14ac:dyDescent="0.3">
      <c r="A237" s="33"/>
    </row>
    <row r="238" spans="1:1" s="16" customFormat="1" x14ac:dyDescent="0.3">
      <c r="A238" s="33"/>
    </row>
    <row r="239" spans="1:1" s="16" customFormat="1" x14ac:dyDescent="0.3">
      <c r="A239" s="33"/>
    </row>
    <row r="240" spans="1:1" s="16" customFormat="1" x14ac:dyDescent="0.3">
      <c r="A240" s="33"/>
    </row>
    <row r="241" spans="1:1" x14ac:dyDescent="0.3">
      <c r="A241" s="33"/>
    </row>
    <row r="242" spans="1:1" s="16" customFormat="1" x14ac:dyDescent="0.3">
      <c r="A242" s="33"/>
    </row>
    <row r="243" spans="1:1" s="16" customFormat="1" x14ac:dyDescent="0.3">
      <c r="A243" s="33"/>
    </row>
    <row r="244" spans="1:1" s="16" customFormat="1" x14ac:dyDescent="0.3">
      <c r="A244" s="33"/>
    </row>
    <row r="245" spans="1:1" s="16" customFormat="1" x14ac:dyDescent="0.3">
      <c r="A245" s="33"/>
    </row>
    <row r="246" spans="1:1" x14ac:dyDescent="0.3">
      <c r="A246" s="33"/>
    </row>
    <row r="247" spans="1:1" x14ac:dyDescent="0.3">
      <c r="A247" s="33"/>
    </row>
    <row r="248" spans="1:1" s="16" customFormat="1" x14ac:dyDescent="0.3">
      <c r="A248" s="33"/>
    </row>
    <row r="249" spans="1:1" x14ac:dyDescent="0.3">
      <c r="A249" s="33"/>
    </row>
    <row r="250" spans="1:1" s="16" customFormat="1" x14ac:dyDescent="0.3">
      <c r="A250" s="33"/>
    </row>
    <row r="251" spans="1:1" s="16" customFormat="1" x14ac:dyDescent="0.3">
      <c r="A251" s="33"/>
    </row>
    <row r="252" spans="1:1" x14ac:dyDescent="0.3">
      <c r="A252" s="33"/>
    </row>
    <row r="253" spans="1:1" s="16" customFormat="1" x14ac:dyDescent="0.3">
      <c r="A253" s="33"/>
    </row>
    <row r="254" spans="1:1" x14ac:dyDescent="0.3">
      <c r="A254" s="33"/>
    </row>
    <row r="255" spans="1:1" s="16" customFormat="1" x14ac:dyDescent="0.3">
      <c r="A255" s="33"/>
    </row>
    <row r="256" spans="1:1" x14ac:dyDescent="0.3">
      <c r="A256" s="33"/>
    </row>
    <row r="257" spans="1:1" s="16" customFormat="1" x14ac:dyDescent="0.3">
      <c r="A257" s="33"/>
    </row>
    <row r="258" spans="1:1" s="16" customFormat="1" x14ac:dyDescent="0.3">
      <c r="A258" s="33"/>
    </row>
    <row r="259" spans="1:1" s="16" customFormat="1" x14ac:dyDescent="0.3">
      <c r="A259" s="33"/>
    </row>
    <row r="260" spans="1:1" s="16" customFormat="1" x14ac:dyDescent="0.3">
      <c r="A260" s="33"/>
    </row>
    <row r="261" spans="1:1" s="16" customFormat="1" x14ac:dyDescent="0.3">
      <c r="A261" s="33"/>
    </row>
    <row r="262" spans="1:1" s="16" customFormat="1" x14ac:dyDescent="0.3">
      <c r="A262" s="33"/>
    </row>
    <row r="263" spans="1:1" x14ac:dyDescent="0.3">
      <c r="A263" s="33"/>
    </row>
    <row r="264" spans="1:1" x14ac:dyDescent="0.3">
      <c r="A264" s="33"/>
    </row>
    <row r="265" spans="1:1" s="16" customFormat="1" x14ac:dyDescent="0.3">
      <c r="A265" s="33"/>
    </row>
    <row r="266" spans="1:1" x14ac:dyDescent="0.3">
      <c r="A266" s="33"/>
    </row>
    <row r="267" spans="1:1" x14ac:dyDescent="0.3">
      <c r="A267" s="33"/>
    </row>
    <row r="268" spans="1:1" s="16" customFormat="1" x14ac:dyDescent="0.3">
      <c r="A268" s="33"/>
    </row>
    <row r="269" spans="1:1" s="16" customFormat="1" x14ac:dyDescent="0.3">
      <c r="A269" s="33"/>
    </row>
    <row r="270" spans="1:1" s="16" customFormat="1" x14ac:dyDescent="0.3">
      <c r="A270" s="33"/>
    </row>
    <row r="271" spans="1:1" s="16" customFormat="1" x14ac:dyDescent="0.3">
      <c r="A271" s="33"/>
    </row>
    <row r="272" spans="1:1" s="16" customFormat="1" x14ac:dyDescent="0.3">
      <c r="A272" s="33"/>
    </row>
    <row r="273" spans="1:1" x14ac:dyDescent="0.3">
      <c r="A273" s="33"/>
    </row>
    <row r="274" spans="1:1" s="16" customFormat="1" x14ac:dyDescent="0.3">
      <c r="A274" s="33"/>
    </row>
    <row r="275" spans="1:1" x14ac:dyDescent="0.3">
      <c r="A275" s="33"/>
    </row>
    <row r="276" spans="1:1" x14ac:dyDescent="0.3">
      <c r="A276" s="33"/>
    </row>
    <row r="277" spans="1:1" x14ac:dyDescent="0.3">
      <c r="A277" s="33"/>
    </row>
    <row r="278" spans="1:1" x14ac:dyDescent="0.3">
      <c r="A278" s="33"/>
    </row>
    <row r="279" spans="1:1" s="16" customFormat="1" x14ac:dyDescent="0.3">
      <c r="A279" s="33"/>
    </row>
    <row r="280" spans="1:1" s="16" customFormat="1" x14ac:dyDescent="0.3">
      <c r="A280" s="33"/>
    </row>
    <row r="281" spans="1:1" s="16" customFormat="1" x14ac:dyDescent="0.3">
      <c r="A281" s="33"/>
    </row>
    <row r="282" spans="1:1" s="16" customFormat="1" x14ac:dyDescent="0.3">
      <c r="A282" s="33"/>
    </row>
    <row r="283" spans="1:1" s="16" customFormat="1" x14ac:dyDescent="0.3">
      <c r="A283" s="33"/>
    </row>
    <row r="284" spans="1:1" s="16" customFormat="1" x14ac:dyDescent="0.3">
      <c r="A284" s="33"/>
    </row>
    <row r="285" spans="1:1" s="16" customFormat="1" x14ac:dyDescent="0.3">
      <c r="A285" s="33"/>
    </row>
    <row r="286" spans="1:1" s="16" customFormat="1" x14ac:dyDescent="0.3">
      <c r="A286" s="33"/>
    </row>
    <row r="287" spans="1:1" x14ac:dyDescent="0.3">
      <c r="A287" s="33"/>
    </row>
    <row r="288" spans="1:1" x14ac:dyDescent="0.3">
      <c r="A288" s="33"/>
    </row>
    <row r="289" spans="1:1" s="16" customFormat="1" x14ac:dyDescent="0.3">
      <c r="A289" s="33"/>
    </row>
    <row r="290" spans="1:1" s="16" customFormat="1" x14ac:dyDescent="0.3">
      <c r="A290" s="33"/>
    </row>
    <row r="291" spans="1:1" s="16" customFormat="1" x14ac:dyDescent="0.3">
      <c r="A291" s="33"/>
    </row>
    <row r="292" spans="1:1" x14ac:dyDescent="0.3">
      <c r="A292" s="33"/>
    </row>
    <row r="293" spans="1:1" s="16" customFormat="1" x14ac:dyDescent="0.3">
      <c r="A293" s="33"/>
    </row>
    <row r="294" spans="1:1" s="16" customFormat="1" x14ac:dyDescent="0.3">
      <c r="A294" s="33"/>
    </row>
    <row r="295" spans="1:1" x14ac:dyDescent="0.3">
      <c r="A295" s="33"/>
    </row>
    <row r="296" spans="1:1" x14ac:dyDescent="0.3">
      <c r="A296" s="33"/>
    </row>
    <row r="297" spans="1:1" x14ac:dyDescent="0.3">
      <c r="A297" s="33"/>
    </row>
    <row r="298" spans="1:1" s="16" customFormat="1" x14ac:dyDescent="0.3">
      <c r="A298" s="33"/>
    </row>
    <row r="299" spans="1:1" x14ac:dyDescent="0.3">
      <c r="A299" s="33"/>
    </row>
    <row r="300" spans="1:1" x14ac:dyDescent="0.3">
      <c r="A300" s="33"/>
    </row>
    <row r="301" spans="1:1" s="16" customFormat="1" x14ac:dyDescent="0.3">
      <c r="A301" s="33"/>
    </row>
    <row r="302" spans="1:1" x14ac:dyDescent="0.3">
      <c r="A302" s="33"/>
    </row>
    <row r="303" spans="1:1" x14ac:dyDescent="0.3">
      <c r="A303" s="33"/>
    </row>
    <row r="304" spans="1:1" s="16" customFormat="1" x14ac:dyDescent="0.3">
      <c r="A304" s="33"/>
    </row>
    <row r="305" spans="1:1" x14ac:dyDescent="0.3">
      <c r="A305" s="33"/>
    </row>
    <row r="306" spans="1:1" x14ac:dyDescent="0.3">
      <c r="A306" s="33"/>
    </row>
    <row r="307" spans="1:1" s="16" customFormat="1" x14ac:dyDescent="0.3">
      <c r="A307" s="33"/>
    </row>
    <row r="308" spans="1:1" x14ac:dyDescent="0.3">
      <c r="A308" s="33"/>
    </row>
    <row r="309" spans="1:1" x14ac:dyDescent="0.3">
      <c r="A309" s="33"/>
    </row>
    <row r="310" spans="1:1" x14ac:dyDescent="0.3">
      <c r="A310" s="33"/>
    </row>
    <row r="311" spans="1:1" x14ac:dyDescent="0.3">
      <c r="A311" s="33"/>
    </row>
    <row r="312" spans="1:1" x14ac:dyDescent="0.3">
      <c r="A312" s="33"/>
    </row>
    <row r="313" spans="1:1" x14ac:dyDescent="0.3">
      <c r="A313" s="33"/>
    </row>
    <row r="314" spans="1:1" x14ac:dyDescent="0.3">
      <c r="A314" s="33"/>
    </row>
    <row r="315" spans="1:1" x14ac:dyDescent="0.3">
      <c r="A315" s="33"/>
    </row>
    <row r="316" spans="1:1" x14ac:dyDescent="0.3">
      <c r="A316" s="33"/>
    </row>
    <row r="317" spans="1:1" x14ac:dyDescent="0.3">
      <c r="A317" s="33"/>
    </row>
    <row r="318" spans="1:1" x14ac:dyDescent="0.3">
      <c r="A318" s="33"/>
    </row>
    <row r="319" spans="1:1" x14ac:dyDescent="0.3">
      <c r="A319" s="33"/>
    </row>
    <row r="320" spans="1:1" x14ac:dyDescent="0.3">
      <c r="A320" s="33"/>
    </row>
    <row r="321" spans="1:1" x14ac:dyDescent="0.3">
      <c r="A321" s="33"/>
    </row>
    <row r="322" spans="1:1" x14ac:dyDescent="0.3">
      <c r="A322" s="33"/>
    </row>
    <row r="323" spans="1:1" x14ac:dyDescent="0.3">
      <c r="A323" s="33"/>
    </row>
    <row r="324" spans="1:1" x14ac:dyDescent="0.3">
      <c r="A324" s="33"/>
    </row>
    <row r="325" spans="1:1" x14ac:dyDescent="0.3">
      <c r="A325" s="33"/>
    </row>
    <row r="326" spans="1:1" s="16" customFormat="1" x14ac:dyDescent="0.3">
      <c r="A326" s="33"/>
    </row>
    <row r="327" spans="1:1" s="16" customFormat="1" x14ac:dyDescent="0.3">
      <c r="A327" s="33"/>
    </row>
    <row r="328" spans="1:1" s="16" customFormat="1" x14ac:dyDescent="0.3">
      <c r="A328" s="33"/>
    </row>
    <row r="329" spans="1:1" s="16" customFormat="1" x14ac:dyDescent="0.3">
      <c r="A329" s="25"/>
    </row>
    <row r="330" spans="1:1" s="16" customFormat="1" x14ac:dyDescent="0.3">
      <c r="A330" s="33"/>
    </row>
    <row r="331" spans="1:1" s="16" customFormat="1" x14ac:dyDescent="0.3">
      <c r="A331" s="33"/>
    </row>
    <row r="332" spans="1:1" x14ac:dyDescent="0.3">
      <c r="A332" s="33"/>
    </row>
    <row r="333" spans="1:1" x14ac:dyDescent="0.3">
      <c r="A333" s="33"/>
    </row>
    <row r="334" spans="1:1" x14ac:dyDescent="0.3">
      <c r="A334" s="33"/>
    </row>
    <row r="335" spans="1:1" x14ac:dyDescent="0.3">
      <c r="A335" s="33"/>
    </row>
    <row r="336" spans="1:1" x14ac:dyDescent="0.3">
      <c r="A336" s="33"/>
    </row>
    <row r="337" spans="1:1" x14ac:dyDescent="0.3">
      <c r="A337" s="33"/>
    </row>
    <row r="338" spans="1:1" x14ac:dyDescent="0.3">
      <c r="A338" s="33"/>
    </row>
    <row r="339" spans="1:1" x14ac:dyDescent="0.3">
      <c r="A339" s="33"/>
    </row>
    <row r="340" spans="1:1" x14ac:dyDescent="0.3">
      <c r="A340" s="33"/>
    </row>
  </sheetData>
  <pageMargins left="0.59055118110236227" right="0.39370078740157483" top="1.4960629921259843" bottom="0.62992125984251968" header="0.31496062992125984" footer="0.15748031496062992"/>
  <pageSetup paperSize="9" scale="88"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302078
vom 05.09.2023
Erstellt von: E237202</oddHeader>
    <oddFooter xml:space="preserve">&amp;L&amp;9Unverbindlicher Vorschlag vom: 05.09.2023
gültig bis: 03.10.2023&amp;C&amp;9RAP Rechner 23.1.0 (KT 2020 RS)
&amp;R&amp;9&amp;P von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E_VSU_GB">
    <pageSetUpPr fitToPage="1"/>
  </sheetPr>
  <dimension ref="A1:E1048264"/>
  <sheetViews>
    <sheetView workbookViewId="0">
      <pane ySplit="1" topLeftCell="A2" activePane="bottomLeft" state="frozen"/>
      <selection activeCell="E8" sqref="E8:H8"/>
      <selection pane="bottomLeft" activeCell="E8" sqref="E8:H8"/>
    </sheetView>
  </sheetViews>
  <sheetFormatPr baseColWidth="10" defaultColWidth="13" defaultRowHeight="13" x14ac:dyDescent="0.3"/>
  <cols>
    <col min="1" max="1" width="79.58203125" style="40" customWidth="1"/>
    <col min="2" max="2" width="17.75" style="41" customWidth="1"/>
    <col min="3" max="5" width="13" style="123"/>
    <col min="6" max="16384" width="13" style="34"/>
  </cols>
  <sheetData>
    <row r="1" spans="1:5" ht="18" customHeight="1" x14ac:dyDescent="0.3">
      <c r="A1" s="215" t="s">
        <v>89</v>
      </c>
      <c r="B1" s="215"/>
      <c r="C1" s="181" t="s">
        <v>271</v>
      </c>
      <c r="D1" s="181" t="s">
        <v>318</v>
      </c>
      <c r="E1" s="181" t="s">
        <v>319</v>
      </c>
    </row>
    <row r="2" spans="1:5" ht="18.75" customHeight="1" x14ac:dyDescent="0.3">
      <c r="A2" s="33"/>
      <c r="B2" s="35"/>
    </row>
    <row r="3" spans="1:5" s="37" customFormat="1" ht="24.75" customHeight="1" x14ac:dyDescent="0.3">
      <c r="A3" s="27" t="s">
        <v>34</v>
      </c>
      <c r="B3" s="36"/>
      <c r="C3" s="123" t="s">
        <v>320</v>
      </c>
      <c r="D3" s="123" t="s">
        <v>320</v>
      </c>
      <c r="E3" s="123" t="s">
        <v>320</v>
      </c>
    </row>
    <row r="4" spans="1:5" s="37" customFormat="1" ht="24.75" customHeight="1" x14ac:dyDescent="0.3">
      <c r="A4" s="27" t="s">
        <v>90</v>
      </c>
      <c r="B4" s="36"/>
      <c r="C4" s="123" t="s">
        <v>320</v>
      </c>
      <c r="D4" s="123" t="s">
        <v>320</v>
      </c>
      <c r="E4" s="123" t="s">
        <v>320</v>
      </c>
    </row>
    <row r="5" spans="1:5" s="37" customFormat="1" ht="18.75" customHeight="1" x14ac:dyDescent="0.3">
      <c r="A5" s="31" t="s">
        <v>91</v>
      </c>
      <c r="B5" s="36" t="s">
        <v>149</v>
      </c>
      <c r="C5" s="123" t="s">
        <v>320</v>
      </c>
      <c r="D5" s="123" t="s">
        <v>320</v>
      </c>
      <c r="E5" s="123" t="s">
        <v>320</v>
      </c>
    </row>
    <row r="6" spans="1:5" s="37" customFormat="1" ht="18.75" customHeight="1" x14ac:dyDescent="0.3">
      <c r="A6" s="31" t="s">
        <v>92</v>
      </c>
      <c r="B6" s="36" t="s">
        <v>149</v>
      </c>
      <c r="C6" s="123" t="s">
        <v>320</v>
      </c>
      <c r="D6" s="123" t="s">
        <v>320</v>
      </c>
      <c r="E6" s="123" t="s">
        <v>320</v>
      </c>
    </row>
    <row r="7" spans="1:5" s="37" customFormat="1" ht="24.75" customHeight="1" x14ac:dyDescent="0.3">
      <c r="A7" s="27" t="s">
        <v>94</v>
      </c>
      <c r="B7" s="36"/>
      <c r="C7" s="123" t="s">
        <v>320</v>
      </c>
      <c r="D7" s="123" t="s">
        <v>320</v>
      </c>
      <c r="E7" s="123" t="s">
        <v>320</v>
      </c>
    </row>
    <row r="8" spans="1:5" s="37" customFormat="1" ht="44.25" customHeight="1" x14ac:dyDescent="0.3">
      <c r="A8" s="31" t="s">
        <v>95</v>
      </c>
      <c r="B8" s="36"/>
      <c r="C8" s="123" t="s">
        <v>320</v>
      </c>
      <c r="D8" s="123" t="s">
        <v>320</v>
      </c>
      <c r="E8" s="123" t="s">
        <v>320</v>
      </c>
    </row>
    <row r="9" spans="1:5" s="37" customFormat="1" ht="24.75" customHeight="1" x14ac:dyDescent="0.3">
      <c r="A9" s="30" t="s">
        <v>96</v>
      </c>
      <c r="B9" s="36"/>
      <c r="C9" s="123" t="s">
        <v>320</v>
      </c>
      <c r="D9" s="123" t="s">
        <v>320</v>
      </c>
      <c r="E9" s="123" t="s">
        <v>320</v>
      </c>
    </row>
    <row r="10" spans="1:5" s="37" customFormat="1" ht="18.75" customHeight="1" x14ac:dyDescent="0.3">
      <c r="A10" s="31" t="s">
        <v>97</v>
      </c>
      <c r="B10" s="36"/>
      <c r="C10" s="123" t="s">
        <v>320</v>
      </c>
      <c r="D10" s="123" t="s">
        <v>320</v>
      </c>
      <c r="E10" s="123" t="s">
        <v>320</v>
      </c>
    </row>
    <row r="11" spans="1:5" s="37" customFormat="1" ht="18.75" customHeight="1" x14ac:dyDescent="0.3">
      <c r="A11" s="29" t="s">
        <v>313</v>
      </c>
      <c r="B11" s="36"/>
      <c r="C11" s="123" t="s">
        <v>320</v>
      </c>
      <c r="D11" s="123" t="s">
        <v>320</v>
      </c>
      <c r="E11" s="123" t="s">
        <v>320</v>
      </c>
    </row>
    <row r="12" spans="1:5" s="37" customFormat="1" ht="18.75" customHeight="1" x14ac:dyDescent="0.3">
      <c r="A12" s="28" t="s">
        <v>98</v>
      </c>
      <c r="B12" s="36"/>
      <c r="C12" s="123" t="s">
        <v>320</v>
      </c>
      <c r="D12" s="123" t="s">
        <v>320</v>
      </c>
      <c r="E12" s="123" t="s">
        <v>320</v>
      </c>
    </row>
    <row r="13" spans="1:5" s="37" customFormat="1" ht="18.75" customHeight="1" x14ac:dyDescent="0.3">
      <c r="A13" s="31" t="s">
        <v>99</v>
      </c>
      <c r="B13" s="36"/>
      <c r="C13" s="123" t="s">
        <v>320</v>
      </c>
      <c r="D13" s="123" t="s">
        <v>320</v>
      </c>
      <c r="E13" s="123" t="s">
        <v>320</v>
      </c>
    </row>
    <row r="14" spans="1:5" s="37" customFormat="1" ht="18.75" customHeight="1" x14ac:dyDescent="0.3">
      <c r="A14" s="31" t="s">
        <v>91</v>
      </c>
      <c r="B14" s="36" t="s">
        <v>150</v>
      </c>
      <c r="C14" s="123" t="s">
        <v>320</v>
      </c>
      <c r="D14" s="123" t="s">
        <v>320</v>
      </c>
      <c r="E14" s="123" t="s">
        <v>320</v>
      </c>
    </row>
    <row r="15" spans="1:5" s="37" customFormat="1" ht="18.75" customHeight="1" x14ac:dyDescent="0.3">
      <c r="A15" s="31" t="s">
        <v>92</v>
      </c>
      <c r="B15" s="36" t="s">
        <v>93</v>
      </c>
      <c r="C15" s="123" t="s">
        <v>320</v>
      </c>
      <c r="D15" s="123" t="s">
        <v>320</v>
      </c>
      <c r="E15" s="123" t="s">
        <v>320</v>
      </c>
    </row>
    <row r="16" spans="1:5" s="37" customFormat="1" ht="18.75" customHeight="1" x14ac:dyDescent="0.3">
      <c r="A16" s="33"/>
      <c r="B16" s="36"/>
      <c r="C16" s="123" t="s">
        <v>320</v>
      </c>
      <c r="D16" s="123" t="s">
        <v>320</v>
      </c>
      <c r="E16" s="123" t="s">
        <v>320</v>
      </c>
    </row>
    <row r="17" spans="1:5" s="37" customFormat="1" ht="18" hidden="1" customHeight="1" x14ac:dyDescent="0.3">
      <c r="A17" s="27" t="s">
        <v>336</v>
      </c>
      <c r="B17" s="36"/>
      <c r="C17" s="170">
        <f>ROW()</f>
        <v>17</v>
      </c>
      <c r="D17" s="158">
        <f>ROW()</f>
        <v>17</v>
      </c>
      <c r="E17" s="158">
        <f>ROW()</f>
        <v>17</v>
      </c>
    </row>
    <row r="18" spans="1:5" s="37" customFormat="1" ht="18" hidden="1" customHeight="1" x14ac:dyDescent="0.3">
      <c r="A18" s="27" t="s">
        <v>373</v>
      </c>
      <c r="B18" s="36"/>
      <c r="C18" s="158">
        <f>ROW()</f>
        <v>18</v>
      </c>
      <c r="D18" s="170">
        <f>ROW()</f>
        <v>18</v>
      </c>
      <c r="E18" s="158">
        <f>ROW()</f>
        <v>18</v>
      </c>
    </row>
    <row r="19" spans="1:5" s="37" customFormat="1" ht="18" customHeight="1" x14ac:dyDescent="0.3">
      <c r="A19" s="27" t="s">
        <v>374</v>
      </c>
      <c r="B19" s="36"/>
      <c r="C19" s="158">
        <f>ROW()</f>
        <v>19</v>
      </c>
      <c r="D19" s="158">
        <f>ROW()</f>
        <v>19</v>
      </c>
      <c r="E19" s="170">
        <f>ROW()</f>
        <v>19</v>
      </c>
    </row>
    <row r="20" spans="1:5" s="37" customFormat="1" ht="18" customHeight="1" x14ac:dyDescent="0.3">
      <c r="A20" s="27" t="s">
        <v>90</v>
      </c>
      <c r="B20" s="36"/>
      <c r="C20" s="123" t="s">
        <v>320</v>
      </c>
      <c r="D20" s="123" t="s">
        <v>320</v>
      </c>
      <c r="E20" s="123" t="s">
        <v>320</v>
      </c>
    </row>
    <row r="21" spans="1:5" s="37" customFormat="1" ht="31.5" customHeight="1" x14ac:dyDescent="0.3">
      <c r="A21" s="31" t="s">
        <v>91</v>
      </c>
      <c r="B21" s="36" t="s">
        <v>106</v>
      </c>
      <c r="C21" s="123" t="s">
        <v>320</v>
      </c>
      <c r="D21" s="123" t="s">
        <v>320</v>
      </c>
      <c r="E21" s="123" t="s">
        <v>320</v>
      </c>
    </row>
    <row r="22" spans="1:5" s="37" customFormat="1" ht="31.5" customHeight="1" x14ac:dyDescent="0.3">
      <c r="A22" s="31" t="s">
        <v>92</v>
      </c>
      <c r="B22" s="36" t="s">
        <v>93</v>
      </c>
      <c r="C22" s="123" t="s">
        <v>320</v>
      </c>
      <c r="D22" s="123" t="s">
        <v>320</v>
      </c>
      <c r="E22" s="123" t="s">
        <v>320</v>
      </c>
    </row>
    <row r="23" spans="1:5" s="37" customFormat="1" ht="44.25" hidden="1" customHeight="1" x14ac:dyDescent="0.3">
      <c r="A23" s="31" t="s">
        <v>321</v>
      </c>
      <c r="B23" s="36"/>
      <c r="C23" s="123" t="s">
        <v>320</v>
      </c>
      <c r="D23" s="158">
        <f>ROW()</f>
        <v>23</v>
      </c>
      <c r="E23" s="158">
        <f>ROW()</f>
        <v>23</v>
      </c>
    </row>
    <row r="24" spans="1:5" s="37" customFormat="1" ht="33.75" customHeight="1" x14ac:dyDescent="0.3">
      <c r="A24" s="31" t="s">
        <v>107</v>
      </c>
      <c r="B24" s="36"/>
      <c r="C24" s="158">
        <f>ROW()</f>
        <v>24</v>
      </c>
      <c r="D24" s="123" t="s">
        <v>320</v>
      </c>
      <c r="E24" s="123" t="s">
        <v>320</v>
      </c>
    </row>
    <row r="25" spans="1:5" s="37" customFormat="1" ht="42" customHeight="1" x14ac:dyDescent="0.3">
      <c r="A25" s="31" t="s">
        <v>617</v>
      </c>
      <c r="B25" s="36"/>
      <c r="C25" s="123" t="s">
        <v>320</v>
      </c>
      <c r="D25" s="123" t="s">
        <v>320</v>
      </c>
      <c r="E25" s="123" t="s">
        <v>320</v>
      </c>
    </row>
    <row r="26" spans="1:5" s="37" customFormat="1" ht="18.75" customHeight="1" x14ac:dyDescent="0.3">
      <c r="A26" s="27" t="s">
        <v>94</v>
      </c>
      <c r="B26" s="36"/>
      <c r="C26" s="123" t="s">
        <v>320</v>
      </c>
      <c r="D26" s="123" t="s">
        <v>320</v>
      </c>
      <c r="E26" s="123" t="s">
        <v>320</v>
      </c>
    </row>
    <row r="27" spans="1:5" s="37" customFormat="1" ht="24.75" customHeight="1" x14ac:dyDescent="0.3">
      <c r="A27" s="31" t="s">
        <v>108</v>
      </c>
      <c r="B27" s="36"/>
      <c r="C27" s="123" t="s">
        <v>320</v>
      </c>
      <c r="D27" s="123" t="s">
        <v>320</v>
      </c>
      <c r="E27" s="123"/>
    </row>
    <row r="28" spans="1:5" s="37" customFormat="1" ht="24.75" customHeight="1" x14ac:dyDescent="0.3">
      <c r="A28" s="31" t="s">
        <v>322</v>
      </c>
      <c r="B28" s="36"/>
      <c r="C28" s="123"/>
      <c r="D28" s="123"/>
      <c r="E28" s="123" t="s">
        <v>320</v>
      </c>
    </row>
    <row r="29" spans="1:5" s="37" customFormat="1" ht="18.75" customHeight="1" x14ac:dyDescent="0.3">
      <c r="A29" s="27" t="s">
        <v>96</v>
      </c>
      <c r="B29" s="36"/>
      <c r="C29" s="123" t="s">
        <v>320</v>
      </c>
      <c r="D29" s="123" t="s">
        <v>320</v>
      </c>
      <c r="E29" s="123" t="s">
        <v>320</v>
      </c>
    </row>
    <row r="30" spans="1:5" s="37" customFormat="1" ht="33" customHeight="1" x14ac:dyDescent="0.3">
      <c r="A30" s="31" t="s">
        <v>618</v>
      </c>
      <c r="B30" s="36"/>
      <c r="C30" s="158">
        <f>ROW()</f>
        <v>30</v>
      </c>
      <c r="D30" s="158">
        <f>ROW()</f>
        <v>30</v>
      </c>
      <c r="E30" s="123"/>
    </row>
    <row r="31" spans="1:5" s="37" customFormat="1" ht="24.75" hidden="1" customHeight="1" x14ac:dyDescent="0.3">
      <c r="A31" s="31" t="s">
        <v>323</v>
      </c>
      <c r="B31" s="36"/>
      <c r="C31" s="123" t="s">
        <v>320</v>
      </c>
      <c r="D31" s="158">
        <f>ROW()</f>
        <v>31</v>
      </c>
      <c r="E31" s="158">
        <f>ROW()</f>
        <v>31</v>
      </c>
    </row>
    <row r="32" spans="1:5" s="37" customFormat="1" ht="24.75" customHeight="1" x14ac:dyDescent="0.3">
      <c r="A32" s="27" t="s">
        <v>133</v>
      </c>
      <c r="B32" s="36"/>
      <c r="C32" s="123"/>
      <c r="D32" s="123"/>
      <c r="E32" s="123"/>
    </row>
    <row r="33" spans="1:5" s="37" customFormat="1" ht="18.75" customHeight="1" x14ac:dyDescent="0.3">
      <c r="A33" s="27" t="s">
        <v>286</v>
      </c>
      <c r="B33" s="36" t="s">
        <v>287</v>
      </c>
      <c r="C33" s="123"/>
      <c r="D33" s="123"/>
      <c r="E33" s="123"/>
    </row>
    <row r="34" spans="1:5" s="37" customFormat="1" x14ac:dyDescent="0.3">
      <c r="A34" s="27" t="s">
        <v>94</v>
      </c>
      <c r="B34" s="36"/>
      <c r="C34" s="123"/>
      <c r="D34" s="123"/>
      <c r="E34" s="123"/>
    </row>
    <row r="35" spans="1:5" s="37" customFormat="1" x14ac:dyDescent="0.3">
      <c r="A35" s="31" t="s">
        <v>288</v>
      </c>
      <c r="B35" s="36"/>
      <c r="C35" s="123"/>
      <c r="D35" s="123"/>
      <c r="E35" s="123"/>
    </row>
    <row r="36" spans="1:5" s="37" customFormat="1" x14ac:dyDescent="0.3">
      <c r="A36" s="33"/>
      <c r="B36" s="38"/>
      <c r="C36" s="123"/>
      <c r="D36" s="123"/>
      <c r="E36" s="123"/>
    </row>
    <row r="37" spans="1:5" s="37" customFormat="1" ht="18" customHeight="1" x14ac:dyDescent="0.3">
      <c r="A37" s="140" t="s">
        <v>102</v>
      </c>
      <c r="B37" s="140"/>
      <c r="C37" s="123"/>
      <c r="D37" s="123"/>
      <c r="E37" s="123"/>
    </row>
    <row r="38" spans="1:5" s="37" customFormat="1" x14ac:dyDescent="0.3">
      <c r="A38" s="33"/>
      <c r="B38" s="38"/>
      <c r="C38" s="123"/>
      <c r="D38" s="123"/>
      <c r="E38" s="123"/>
    </row>
    <row r="39" spans="1:5" s="37" customFormat="1" ht="18" customHeight="1" x14ac:dyDescent="0.3">
      <c r="A39" s="27" t="s">
        <v>34</v>
      </c>
      <c r="B39" s="38"/>
      <c r="C39" s="123"/>
      <c r="D39" s="123"/>
      <c r="E39" s="123"/>
    </row>
    <row r="40" spans="1:5" s="37" customFormat="1" ht="14.5" x14ac:dyDescent="0.3">
      <c r="A40" s="137" t="s">
        <v>485</v>
      </c>
      <c r="B40" s="38" t="str">
        <f>Startseite!$E$38</f>
        <v>250 Euro</v>
      </c>
      <c r="C40" s="123"/>
      <c r="D40" s="123"/>
      <c r="E40" s="123"/>
    </row>
    <row r="41" spans="1:5" s="37" customFormat="1" x14ac:dyDescent="0.3">
      <c r="A41" s="33"/>
      <c r="B41" s="38"/>
      <c r="C41" s="123"/>
      <c r="D41" s="123"/>
      <c r="E41" s="123"/>
    </row>
    <row r="42" spans="1:5" s="37" customFormat="1" ht="18" hidden="1" customHeight="1" x14ac:dyDescent="0.3">
      <c r="A42" s="27" t="s">
        <v>336</v>
      </c>
      <c r="B42" s="36"/>
      <c r="C42" s="170">
        <f>ROW()</f>
        <v>42</v>
      </c>
      <c r="D42" s="158">
        <f>ROW()</f>
        <v>42</v>
      </c>
      <c r="E42" s="158">
        <f>ROW()</f>
        <v>42</v>
      </c>
    </row>
    <row r="43" spans="1:5" s="37" customFormat="1" ht="18" hidden="1" customHeight="1" x14ac:dyDescent="0.3">
      <c r="A43" s="27" t="s">
        <v>373</v>
      </c>
      <c r="B43" s="36"/>
      <c r="C43" s="158">
        <f>ROW()</f>
        <v>43</v>
      </c>
      <c r="D43" s="170">
        <f>ROW()</f>
        <v>43</v>
      </c>
      <c r="E43" s="158">
        <f>ROW()</f>
        <v>43</v>
      </c>
    </row>
    <row r="44" spans="1:5" s="37" customFormat="1" ht="18" customHeight="1" x14ac:dyDescent="0.3">
      <c r="A44" s="27" t="s">
        <v>374</v>
      </c>
      <c r="B44" s="36"/>
      <c r="C44" s="158">
        <f>ROW()</f>
        <v>44</v>
      </c>
      <c r="D44" s="158">
        <f>ROW()</f>
        <v>44</v>
      </c>
      <c r="E44" s="170">
        <f>ROW()</f>
        <v>44</v>
      </c>
    </row>
    <row r="45" spans="1:5" s="37" customFormat="1" ht="14.5" x14ac:dyDescent="0.3">
      <c r="A45" s="137" t="s">
        <v>485</v>
      </c>
      <c r="B45" s="38" t="str">
        <f>Startseite!$E$38</f>
        <v>250 Euro</v>
      </c>
      <c r="C45" s="123"/>
      <c r="D45" s="123"/>
      <c r="E45" s="123"/>
    </row>
    <row r="46" spans="1:5" s="37" customFormat="1" x14ac:dyDescent="0.3">
      <c r="A46" s="33"/>
      <c r="B46" s="38"/>
      <c r="C46" s="123"/>
      <c r="D46" s="123"/>
      <c r="E46" s="123"/>
    </row>
    <row r="47" spans="1:5" s="37" customFormat="1" ht="18" customHeight="1" x14ac:dyDescent="0.3">
      <c r="A47" s="27" t="s">
        <v>133</v>
      </c>
      <c r="B47" s="38"/>
      <c r="C47" s="123"/>
      <c r="D47" s="123"/>
      <c r="E47" s="123"/>
    </row>
    <row r="48" spans="1:5" s="37" customFormat="1" ht="14.5" x14ac:dyDescent="0.3">
      <c r="A48" s="137" t="s">
        <v>485</v>
      </c>
      <c r="B48" s="38" t="s">
        <v>28</v>
      </c>
      <c r="C48" s="123"/>
      <c r="D48" s="123"/>
      <c r="E48" s="123"/>
    </row>
    <row r="49" spans="1:5" s="37" customFormat="1" x14ac:dyDescent="0.3">
      <c r="A49" s="33"/>
      <c r="B49" s="38"/>
      <c r="C49" s="123"/>
      <c r="D49" s="123"/>
      <c r="E49" s="123"/>
    </row>
    <row r="50" spans="1:5" s="37" customFormat="1" ht="35.25" customHeight="1" x14ac:dyDescent="0.3">
      <c r="A50" s="137" t="s">
        <v>486</v>
      </c>
      <c r="B50" s="137"/>
      <c r="C50" s="123"/>
      <c r="D50" s="123"/>
      <c r="E50" s="123"/>
    </row>
    <row r="51" spans="1:5" s="37" customFormat="1" ht="51" customHeight="1" x14ac:dyDescent="0.3">
      <c r="A51" s="137" t="s">
        <v>487</v>
      </c>
      <c r="B51" s="137"/>
      <c r="C51" s="123"/>
      <c r="D51" s="123"/>
      <c r="E51" s="123"/>
    </row>
    <row r="52" spans="1:5" s="37" customFormat="1" ht="18.75" customHeight="1" x14ac:dyDescent="0.3">
      <c r="A52" s="137" t="s">
        <v>488</v>
      </c>
      <c r="B52" s="137"/>
      <c r="C52" s="123"/>
      <c r="D52" s="123"/>
      <c r="E52" s="123"/>
    </row>
    <row r="53" spans="1:5" s="37" customFormat="1" ht="20.25" customHeight="1" x14ac:dyDescent="0.3">
      <c r="A53" s="137" t="s">
        <v>492</v>
      </c>
      <c r="B53" s="137"/>
      <c r="C53" s="123"/>
      <c r="D53" s="123"/>
      <c r="E53" s="123"/>
    </row>
    <row r="54" spans="1:5" s="37" customFormat="1" ht="41.25" customHeight="1" x14ac:dyDescent="0.3">
      <c r="A54" s="137" t="s">
        <v>522</v>
      </c>
      <c r="B54" s="137"/>
      <c r="C54" s="123"/>
      <c r="D54" s="123"/>
      <c r="E54" s="123"/>
    </row>
    <row r="55" spans="1:5" s="37" customFormat="1" ht="66.75" customHeight="1" x14ac:dyDescent="0.3">
      <c r="A55" s="137" t="s">
        <v>489</v>
      </c>
      <c r="B55" s="137"/>
      <c r="C55" s="123"/>
      <c r="D55" s="123"/>
      <c r="E55" s="123"/>
    </row>
    <row r="56" spans="1:5" s="37" customFormat="1" ht="36.75" customHeight="1" x14ac:dyDescent="0.3">
      <c r="A56" s="137" t="s">
        <v>490</v>
      </c>
      <c r="B56" s="137"/>
      <c r="C56" s="123"/>
      <c r="D56" s="123"/>
      <c r="E56" s="123"/>
    </row>
    <row r="57" spans="1:5" s="37" customFormat="1" ht="36.75" customHeight="1" x14ac:dyDescent="0.3">
      <c r="A57" s="137" t="s">
        <v>491</v>
      </c>
      <c r="B57" s="137"/>
      <c r="C57" s="123"/>
      <c r="D57" s="123"/>
      <c r="E57" s="123"/>
    </row>
    <row r="58" spans="1:5" s="37" customFormat="1" ht="81.75" customHeight="1" x14ac:dyDescent="0.3">
      <c r="A58" s="137" t="s">
        <v>493</v>
      </c>
      <c r="B58" s="137"/>
      <c r="C58" s="123"/>
      <c r="D58" s="123"/>
      <c r="E58" s="123"/>
    </row>
    <row r="59" spans="1:5" s="37" customFormat="1" x14ac:dyDescent="0.3">
      <c r="A59" s="33"/>
      <c r="B59" s="38"/>
      <c r="C59" s="123"/>
      <c r="D59" s="123"/>
      <c r="E59" s="123"/>
    </row>
    <row r="60" spans="1:5" x14ac:dyDescent="0.3">
      <c r="A60" s="33"/>
      <c r="B60" s="39"/>
    </row>
    <row r="61" spans="1:5" s="37" customFormat="1" x14ac:dyDescent="0.3">
      <c r="A61" s="33"/>
      <c r="B61" s="38"/>
      <c r="C61" s="123"/>
      <c r="D61" s="123"/>
      <c r="E61" s="123"/>
    </row>
    <row r="62" spans="1:5" x14ac:dyDescent="0.3">
      <c r="A62" s="33"/>
      <c r="B62" s="39"/>
    </row>
    <row r="63" spans="1:5" s="37" customFormat="1" x14ac:dyDescent="0.3">
      <c r="A63" s="33"/>
      <c r="B63" s="38"/>
      <c r="C63" s="123"/>
      <c r="D63" s="123"/>
      <c r="E63" s="123"/>
    </row>
    <row r="64" spans="1:5" s="37" customFormat="1" x14ac:dyDescent="0.3">
      <c r="A64" s="33"/>
      <c r="B64" s="38"/>
      <c r="C64" s="123"/>
      <c r="D64" s="123"/>
      <c r="E64" s="123"/>
    </row>
    <row r="65" spans="1:5" s="37" customFormat="1" x14ac:dyDescent="0.3">
      <c r="A65" s="33"/>
      <c r="B65" s="38"/>
      <c r="C65" s="123"/>
      <c r="D65" s="123"/>
      <c r="E65" s="123"/>
    </row>
    <row r="66" spans="1:5" s="37" customFormat="1" x14ac:dyDescent="0.3">
      <c r="A66" s="33"/>
      <c r="B66" s="38"/>
      <c r="C66" s="123"/>
      <c r="D66" s="123"/>
      <c r="E66" s="123"/>
    </row>
    <row r="67" spans="1:5" s="37" customFormat="1" x14ac:dyDescent="0.3">
      <c r="A67" s="33"/>
      <c r="B67" s="38"/>
      <c r="C67" s="123"/>
      <c r="D67" s="123"/>
      <c r="E67" s="123"/>
    </row>
    <row r="68" spans="1:5" s="37" customFormat="1" x14ac:dyDescent="0.3">
      <c r="A68" s="33"/>
      <c r="B68" s="38"/>
      <c r="C68" s="123"/>
      <c r="D68" s="123"/>
      <c r="E68" s="123"/>
    </row>
    <row r="69" spans="1:5" s="37" customFormat="1" x14ac:dyDescent="0.3">
      <c r="A69" s="33"/>
      <c r="B69" s="38"/>
      <c r="C69" s="123"/>
      <c r="D69" s="123"/>
      <c r="E69" s="123"/>
    </row>
    <row r="70" spans="1:5" s="37" customFormat="1" x14ac:dyDescent="0.3">
      <c r="A70" s="33"/>
      <c r="B70" s="38"/>
      <c r="C70" s="123"/>
      <c r="D70" s="123"/>
      <c r="E70" s="123"/>
    </row>
    <row r="71" spans="1:5" s="37" customFormat="1" x14ac:dyDescent="0.3">
      <c r="A71" s="33"/>
      <c r="B71" s="38"/>
      <c r="C71" s="123"/>
      <c r="D71" s="123"/>
      <c r="E71" s="123"/>
    </row>
    <row r="72" spans="1:5" s="37" customFormat="1" x14ac:dyDescent="0.3">
      <c r="A72" s="33"/>
      <c r="B72" s="38"/>
      <c r="C72" s="123"/>
      <c r="D72" s="123"/>
      <c r="E72" s="123"/>
    </row>
    <row r="73" spans="1:5" s="37" customFormat="1" x14ac:dyDescent="0.3">
      <c r="A73" s="33"/>
      <c r="B73" s="38"/>
      <c r="C73" s="123"/>
      <c r="D73" s="123"/>
      <c r="E73" s="123"/>
    </row>
    <row r="74" spans="1:5" s="37" customFormat="1" x14ac:dyDescent="0.3">
      <c r="A74" s="33"/>
      <c r="B74" s="38"/>
      <c r="C74" s="123"/>
      <c r="D74" s="123"/>
      <c r="E74" s="123"/>
    </row>
    <row r="75" spans="1:5" s="37" customFormat="1" x14ac:dyDescent="0.3">
      <c r="A75" s="33"/>
      <c r="B75" s="38"/>
      <c r="C75" s="123"/>
      <c r="D75" s="123"/>
      <c r="E75" s="123"/>
    </row>
    <row r="76" spans="1:5" s="37" customFormat="1" x14ac:dyDescent="0.3">
      <c r="A76" s="33"/>
      <c r="B76" s="38"/>
      <c r="C76" s="123"/>
      <c r="D76" s="123"/>
      <c r="E76" s="123"/>
    </row>
    <row r="77" spans="1:5" s="37" customFormat="1" x14ac:dyDescent="0.3">
      <c r="A77" s="33"/>
      <c r="B77" s="38"/>
      <c r="C77" s="123"/>
      <c r="D77" s="123"/>
      <c r="E77" s="123"/>
    </row>
    <row r="78" spans="1:5" s="37" customFormat="1" x14ac:dyDescent="0.3">
      <c r="A78" s="33"/>
      <c r="B78" s="38"/>
      <c r="C78" s="123"/>
      <c r="D78" s="123"/>
      <c r="E78" s="123"/>
    </row>
    <row r="79" spans="1:5" s="37" customFormat="1" x14ac:dyDescent="0.3">
      <c r="A79" s="33"/>
      <c r="B79" s="38"/>
      <c r="C79" s="123"/>
      <c r="D79" s="123"/>
      <c r="E79" s="123"/>
    </row>
    <row r="80" spans="1:5" s="37" customFormat="1" x14ac:dyDescent="0.3">
      <c r="A80" s="33"/>
      <c r="B80" s="38"/>
      <c r="C80" s="123"/>
      <c r="D80" s="123"/>
      <c r="E80" s="123"/>
    </row>
    <row r="81" spans="1:5" s="37" customFormat="1" x14ac:dyDescent="0.3">
      <c r="A81" s="33"/>
      <c r="B81" s="38"/>
      <c r="C81" s="123"/>
      <c r="D81" s="123"/>
      <c r="E81" s="123"/>
    </row>
    <row r="82" spans="1:5" x14ac:dyDescent="0.3">
      <c r="A82" s="33"/>
      <c r="B82" s="39"/>
    </row>
    <row r="83" spans="1:5" s="37" customFormat="1" x14ac:dyDescent="0.3">
      <c r="A83" s="33"/>
      <c r="B83" s="38"/>
      <c r="C83" s="123"/>
      <c r="D83" s="123"/>
      <c r="E83" s="123"/>
    </row>
    <row r="84" spans="1:5" s="37" customFormat="1" x14ac:dyDescent="0.3">
      <c r="A84" s="33"/>
      <c r="B84" s="38"/>
      <c r="C84" s="123"/>
      <c r="D84" s="123"/>
      <c r="E84" s="123"/>
    </row>
    <row r="85" spans="1:5" s="37" customFormat="1" x14ac:dyDescent="0.3">
      <c r="A85" s="33"/>
      <c r="B85" s="38"/>
      <c r="C85" s="123"/>
      <c r="D85" s="123"/>
      <c r="E85" s="123"/>
    </row>
    <row r="86" spans="1:5" s="37" customFormat="1" x14ac:dyDescent="0.3">
      <c r="A86" s="33"/>
      <c r="B86" s="38"/>
      <c r="C86" s="123"/>
      <c r="D86" s="123"/>
      <c r="E86" s="123"/>
    </row>
    <row r="87" spans="1:5" x14ac:dyDescent="0.3">
      <c r="A87" s="33"/>
      <c r="B87" s="39"/>
    </row>
    <row r="88" spans="1:5" x14ac:dyDescent="0.3">
      <c r="A88" s="33"/>
      <c r="B88" s="39"/>
    </row>
    <row r="89" spans="1:5" x14ac:dyDescent="0.3">
      <c r="A89" s="33"/>
      <c r="B89" s="39"/>
    </row>
    <row r="90" spans="1:5" x14ac:dyDescent="0.3">
      <c r="A90" s="33"/>
      <c r="B90" s="39"/>
    </row>
    <row r="91" spans="1:5" x14ac:dyDescent="0.3">
      <c r="A91" s="33"/>
      <c r="B91" s="39"/>
    </row>
    <row r="92" spans="1:5" x14ac:dyDescent="0.3">
      <c r="A92" s="33"/>
      <c r="B92" s="39"/>
    </row>
    <row r="93" spans="1:5" x14ac:dyDescent="0.3">
      <c r="A93" s="33"/>
      <c r="B93" s="39"/>
    </row>
    <row r="94" spans="1:5" x14ac:dyDescent="0.3">
      <c r="A94" s="33"/>
      <c r="B94" s="39"/>
    </row>
    <row r="95" spans="1:5" x14ac:dyDescent="0.3">
      <c r="A95" s="33"/>
      <c r="B95" s="39"/>
    </row>
    <row r="96" spans="1:5" x14ac:dyDescent="0.3">
      <c r="A96" s="33"/>
      <c r="B96" s="39"/>
    </row>
    <row r="97" spans="1:2" x14ac:dyDescent="0.3">
      <c r="A97" s="33"/>
      <c r="B97" s="39"/>
    </row>
    <row r="98" spans="1:2" x14ac:dyDescent="0.3">
      <c r="A98" s="33"/>
      <c r="B98" s="39"/>
    </row>
    <row r="99" spans="1:2" x14ac:dyDescent="0.3">
      <c r="A99" s="33"/>
      <c r="B99" s="39"/>
    </row>
    <row r="100" spans="1:2" x14ac:dyDescent="0.3">
      <c r="A100" s="33"/>
      <c r="B100" s="39"/>
    </row>
    <row r="101" spans="1:2" x14ac:dyDescent="0.3">
      <c r="A101" s="33"/>
      <c r="B101" s="39"/>
    </row>
    <row r="102" spans="1:2" x14ac:dyDescent="0.3">
      <c r="A102" s="33"/>
      <c r="B102" s="39"/>
    </row>
    <row r="103" spans="1:2" x14ac:dyDescent="0.3">
      <c r="A103" s="33"/>
      <c r="B103" s="39"/>
    </row>
    <row r="104" spans="1:2" x14ac:dyDescent="0.3">
      <c r="A104" s="33"/>
      <c r="B104" s="39"/>
    </row>
    <row r="105" spans="1:2" x14ac:dyDescent="0.3">
      <c r="A105" s="33"/>
      <c r="B105" s="39"/>
    </row>
    <row r="106" spans="1:2" x14ac:dyDescent="0.3">
      <c r="A106" s="33"/>
      <c r="B106" s="39"/>
    </row>
    <row r="107" spans="1:2" x14ac:dyDescent="0.3">
      <c r="A107" s="33"/>
      <c r="B107" s="39"/>
    </row>
    <row r="108" spans="1:2" x14ac:dyDescent="0.3">
      <c r="A108" s="33"/>
      <c r="B108" s="39"/>
    </row>
    <row r="109" spans="1:2" x14ac:dyDescent="0.3">
      <c r="A109" s="33"/>
      <c r="B109" s="39"/>
    </row>
    <row r="110" spans="1:2" x14ac:dyDescent="0.3">
      <c r="A110" s="33"/>
      <c r="B110" s="39"/>
    </row>
    <row r="111" spans="1:2" x14ac:dyDescent="0.3">
      <c r="A111" s="33"/>
      <c r="B111" s="39"/>
    </row>
    <row r="112" spans="1:2" x14ac:dyDescent="0.3">
      <c r="A112" s="33"/>
      <c r="B112" s="39"/>
    </row>
    <row r="113" spans="1:2" x14ac:dyDescent="0.3">
      <c r="A113" s="33"/>
      <c r="B113" s="39"/>
    </row>
    <row r="114" spans="1:2" x14ac:dyDescent="0.3">
      <c r="A114" s="33"/>
      <c r="B114" s="39"/>
    </row>
    <row r="115" spans="1:2" x14ac:dyDescent="0.3">
      <c r="A115" s="33"/>
      <c r="B115" s="39"/>
    </row>
    <row r="116" spans="1:2" x14ac:dyDescent="0.3">
      <c r="A116" s="33"/>
      <c r="B116" s="39"/>
    </row>
    <row r="117" spans="1:2" x14ac:dyDescent="0.3">
      <c r="A117" s="33"/>
      <c r="B117" s="39"/>
    </row>
    <row r="118" spans="1:2" x14ac:dyDescent="0.3">
      <c r="A118" s="33"/>
      <c r="B118" s="39"/>
    </row>
    <row r="119" spans="1:2" x14ac:dyDescent="0.3">
      <c r="A119" s="33"/>
      <c r="B119" s="39"/>
    </row>
    <row r="120" spans="1:2" x14ac:dyDescent="0.3">
      <c r="A120" s="33"/>
      <c r="B120" s="39"/>
    </row>
    <row r="121" spans="1:2" x14ac:dyDescent="0.3">
      <c r="A121" s="33"/>
      <c r="B121" s="39"/>
    </row>
    <row r="122" spans="1:2" x14ac:dyDescent="0.3">
      <c r="A122" s="33"/>
      <c r="B122" s="39"/>
    </row>
    <row r="123" spans="1:2" x14ac:dyDescent="0.3">
      <c r="A123" s="33"/>
      <c r="B123" s="39"/>
    </row>
    <row r="124" spans="1:2" x14ac:dyDescent="0.3">
      <c r="A124" s="33"/>
      <c r="B124" s="39"/>
    </row>
    <row r="125" spans="1:2" x14ac:dyDescent="0.3">
      <c r="A125" s="33"/>
      <c r="B125" s="39"/>
    </row>
    <row r="126" spans="1:2" x14ac:dyDescent="0.3">
      <c r="A126" s="33"/>
      <c r="B126" s="39"/>
    </row>
    <row r="127" spans="1:2" x14ac:dyDescent="0.3">
      <c r="A127" s="33"/>
      <c r="B127" s="39"/>
    </row>
    <row r="128" spans="1:2" x14ac:dyDescent="0.3">
      <c r="A128" s="33"/>
      <c r="B128" s="39"/>
    </row>
    <row r="129" spans="1:2" x14ac:dyDescent="0.3">
      <c r="A129" s="33"/>
      <c r="B129" s="39"/>
    </row>
    <row r="130" spans="1:2" x14ac:dyDescent="0.3">
      <c r="A130" s="33"/>
      <c r="B130" s="39"/>
    </row>
    <row r="131" spans="1:2" x14ac:dyDescent="0.3">
      <c r="A131" s="33"/>
      <c r="B131" s="39"/>
    </row>
    <row r="132" spans="1:2" x14ac:dyDescent="0.3">
      <c r="A132" s="33"/>
      <c r="B132" s="39"/>
    </row>
    <row r="133" spans="1:2" x14ac:dyDescent="0.3">
      <c r="A133" s="33"/>
      <c r="B133" s="39"/>
    </row>
    <row r="134" spans="1:2" x14ac:dyDescent="0.3">
      <c r="A134" s="33"/>
      <c r="B134" s="39"/>
    </row>
    <row r="135" spans="1:2" x14ac:dyDescent="0.3">
      <c r="A135" s="33"/>
      <c r="B135" s="39"/>
    </row>
    <row r="136" spans="1:2" x14ac:dyDescent="0.3">
      <c r="A136" s="33"/>
      <c r="B136" s="39"/>
    </row>
    <row r="137" spans="1:2" x14ac:dyDescent="0.3">
      <c r="A137" s="33"/>
      <c r="B137" s="39"/>
    </row>
    <row r="138" spans="1:2" x14ac:dyDescent="0.3">
      <c r="A138" s="33"/>
      <c r="B138" s="39"/>
    </row>
    <row r="139" spans="1:2" x14ac:dyDescent="0.3">
      <c r="A139" s="33"/>
      <c r="B139" s="39"/>
    </row>
    <row r="140" spans="1:2" x14ac:dyDescent="0.3">
      <c r="A140" s="33"/>
      <c r="B140" s="39"/>
    </row>
    <row r="141" spans="1:2" x14ac:dyDescent="0.3">
      <c r="A141" s="33"/>
      <c r="B141" s="39"/>
    </row>
    <row r="142" spans="1:2" x14ac:dyDescent="0.3">
      <c r="A142" s="33"/>
      <c r="B142" s="39"/>
    </row>
    <row r="143" spans="1:2" x14ac:dyDescent="0.3">
      <c r="A143" s="33"/>
      <c r="B143" s="39"/>
    </row>
    <row r="144" spans="1:2" x14ac:dyDescent="0.3">
      <c r="A144" s="33"/>
      <c r="B144" s="39"/>
    </row>
    <row r="145" spans="1:2" x14ac:dyDescent="0.3">
      <c r="A145" s="33"/>
      <c r="B145" s="39"/>
    </row>
    <row r="146" spans="1:2" x14ac:dyDescent="0.3">
      <c r="A146" s="33"/>
      <c r="B146" s="39"/>
    </row>
    <row r="147" spans="1:2" x14ac:dyDescent="0.3">
      <c r="A147" s="33"/>
      <c r="B147" s="39"/>
    </row>
    <row r="148" spans="1:2" x14ac:dyDescent="0.3">
      <c r="A148" s="33"/>
      <c r="B148" s="39"/>
    </row>
    <row r="149" spans="1:2" x14ac:dyDescent="0.3">
      <c r="A149" s="33"/>
      <c r="B149" s="39"/>
    </row>
    <row r="150" spans="1:2" x14ac:dyDescent="0.3">
      <c r="A150" s="33"/>
      <c r="B150" s="39"/>
    </row>
    <row r="151" spans="1:2" x14ac:dyDescent="0.3">
      <c r="A151" s="33"/>
      <c r="B151" s="39"/>
    </row>
    <row r="152" spans="1:2" x14ac:dyDescent="0.3">
      <c r="A152" s="33"/>
      <c r="B152" s="39"/>
    </row>
    <row r="153" spans="1:2" x14ac:dyDescent="0.3">
      <c r="A153" s="33"/>
      <c r="B153" s="39"/>
    </row>
    <row r="154" spans="1:2" x14ac:dyDescent="0.3">
      <c r="A154" s="33"/>
      <c r="B154" s="39"/>
    </row>
    <row r="155" spans="1:2" x14ac:dyDescent="0.3">
      <c r="A155" s="33"/>
      <c r="B155" s="39"/>
    </row>
    <row r="156" spans="1:2" x14ac:dyDescent="0.3">
      <c r="A156" s="33"/>
      <c r="B156" s="39"/>
    </row>
    <row r="157" spans="1:2" x14ac:dyDescent="0.3">
      <c r="A157" s="33"/>
      <c r="B157" s="39"/>
    </row>
    <row r="158" spans="1:2" x14ac:dyDescent="0.3">
      <c r="A158" s="33"/>
      <c r="B158" s="39"/>
    </row>
    <row r="159" spans="1:2" x14ac:dyDescent="0.3">
      <c r="A159" s="33"/>
      <c r="B159" s="39"/>
    </row>
    <row r="160" spans="1:2" x14ac:dyDescent="0.3">
      <c r="A160" s="33"/>
      <c r="B160" s="39"/>
    </row>
    <row r="161" spans="1:2" x14ac:dyDescent="0.3">
      <c r="A161" s="33"/>
      <c r="B161" s="39"/>
    </row>
    <row r="162" spans="1:2" x14ac:dyDescent="0.3">
      <c r="A162" s="33"/>
      <c r="B162" s="39"/>
    </row>
    <row r="163" spans="1:2" x14ac:dyDescent="0.3">
      <c r="A163" s="33"/>
      <c r="B163" s="39"/>
    </row>
    <row r="164" spans="1:2" x14ac:dyDescent="0.3">
      <c r="A164" s="33"/>
      <c r="B164" s="39"/>
    </row>
    <row r="165" spans="1:2" x14ac:dyDescent="0.3">
      <c r="A165" s="33"/>
      <c r="B165" s="39"/>
    </row>
    <row r="166" spans="1:2" x14ac:dyDescent="0.3">
      <c r="A166" s="33"/>
      <c r="B166" s="39"/>
    </row>
    <row r="167" spans="1:2" x14ac:dyDescent="0.3">
      <c r="A167" s="33"/>
      <c r="B167" s="39"/>
    </row>
    <row r="168" spans="1:2" x14ac:dyDescent="0.3">
      <c r="A168" s="33"/>
      <c r="B168" s="39"/>
    </row>
    <row r="169" spans="1:2" x14ac:dyDescent="0.3">
      <c r="A169" s="33"/>
      <c r="B169" s="39"/>
    </row>
    <row r="170" spans="1:2" x14ac:dyDescent="0.3">
      <c r="A170" s="33"/>
      <c r="B170" s="39"/>
    </row>
    <row r="171" spans="1:2" x14ac:dyDescent="0.3">
      <c r="A171" s="33"/>
      <c r="B171" s="39"/>
    </row>
    <row r="172" spans="1:2" x14ac:dyDescent="0.3">
      <c r="A172" s="33"/>
      <c r="B172" s="39"/>
    </row>
    <row r="173" spans="1:2" x14ac:dyDescent="0.3">
      <c r="A173" s="33"/>
      <c r="B173" s="39"/>
    </row>
    <row r="174" spans="1:2" x14ac:dyDescent="0.3">
      <c r="A174" s="33"/>
      <c r="B174" s="39"/>
    </row>
    <row r="175" spans="1:2" x14ac:dyDescent="0.3">
      <c r="A175" s="33"/>
      <c r="B175" s="39"/>
    </row>
    <row r="176" spans="1:2" x14ac:dyDescent="0.3">
      <c r="A176" s="33"/>
      <c r="B176" s="39"/>
    </row>
    <row r="177" spans="1:2" x14ac:dyDescent="0.3">
      <c r="A177" s="33"/>
      <c r="B177" s="39"/>
    </row>
    <row r="178" spans="1:2" x14ac:dyDescent="0.3">
      <c r="A178" s="33"/>
      <c r="B178" s="39"/>
    </row>
    <row r="179" spans="1:2" x14ac:dyDescent="0.3">
      <c r="A179" s="33"/>
      <c r="B179" s="39"/>
    </row>
    <row r="180" spans="1:2" x14ac:dyDescent="0.3">
      <c r="A180" s="33"/>
      <c r="B180" s="39"/>
    </row>
    <row r="181" spans="1:2" x14ac:dyDescent="0.3">
      <c r="A181" s="33"/>
      <c r="B181" s="39"/>
    </row>
    <row r="182" spans="1:2" x14ac:dyDescent="0.3">
      <c r="A182" s="33"/>
      <c r="B182" s="39"/>
    </row>
    <row r="183" spans="1:2" x14ac:dyDescent="0.3">
      <c r="A183" s="33"/>
      <c r="B183" s="39"/>
    </row>
    <row r="184" spans="1:2" x14ac:dyDescent="0.3">
      <c r="A184" s="33"/>
      <c r="B184" s="39"/>
    </row>
    <row r="185" spans="1:2" x14ac:dyDescent="0.3">
      <c r="A185" s="33"/>
      <c r="B185" s="39"/>
    </row>
    <row r="186" spans="1:2" x14ac:dyDescent="0.3">
      <c r="A186" s="33"/>
      <c r="B186" s="39"/>
    </row>
    <row r="187" spans="1:2" x14ac:dyDescent="0.3">
      <c r="B187" s="39"/>
    </row>
    <row r="188" spans="1:2" x14ac:dyDescent="0.3">
      <c r="B188" s="39"/>
    </row>
    <row r="189" spans="1:2" x14ac:dyDescent="0.3">
      <c r="B189" s="39"/>
    </row>
    <row r="190" spans="1:2" x14ac:dyDescent="0.3">
      <c r="B190" s="39"/>
    </row>
    <row r="191" spans="1:2" x14ac:dyDescent="0.3">
      <c r="B191" s="39"/>
    </row>
    <row r="192" spans="1:2" x14ac:dyDescent="0.3">
      <c r="B192" s="39"/>
    </row>
    <row r="193" spans="2:2" x14ac:dyDescent="0.3">
      <c r="B193" s="39"/>
    </row>
    <row r="194" spans="2:2" x14ac:dyDescent="0.3">
      <c r="B194" s="39"/>
    </row>
    <row r="195" spans="2:2" x14ac:dyDescent="0.3">
      <c r="B195" s="39"/>
    </row>
    <row r="196" spans="2:2" x14ac:dyDescent="0.3">
      <c r="B196" s="39"/>
    </row>
    <row r="197" spans="2:2" x14ac:dyDescent="0.3">
      <c r="B197" s="39"/>
    </row>
    <row r="198" spans="2:2" x14ac:dyDescent="0.3">
      <c r="B198" s="39"/>
    </row>
    <row r="199" spans="2:2" x14ac:dyDescent="0.3">
      <c r="B199" s="39"/>
    </row>
    <row r="200" spans="2:2" x14ac:dyDescent="0.3">
      <c r="B200" s="39"/>
    </row>
    <row r="201" spans="2:2" x14ac:dyDescent="0.3">
      <c r="B201" s="39"/>
    </row>
    <row r="202" spans="2:2" x14ac:dyDescent="0.3">
      <c r="B202" s="39"/>
    </row>
    <row r="203" spans="2:2" x14ac:dyDescent="0.3">
      <c r="B203" s="39"/>
    </row>
    <row r="204" spans="2:2" x14ac:dyDescent="0.3">
      <c r="B204" s="39"/>
    </row>
    <row r="205" spans="2:2" x14ac:dyDescent="0.3">
      <c r="B205" s="39"/>
    </row>
    <row r="206" spans="2:2" x14ac:dyDescent="0.3">
      <c r="B206" s="39"/>
    </row>
    <row r="207" spans="2:2" x14ac:dyDescent="0.3">
      <c r="B207" s="39"/>
    </row>
    <row r="208" spans="2:2" x14ac:dyDescent="0.3">
      <c r="B208" s="39"/>
    </row>
    <row r="209" spans="2:2" x14ac:dyDescent="0.3">
      <c r="B209" s="39"/>
    </row>
    <row r="210" spans="2:2" x14ac:dyDescent="0.3">
      <c r="B210" s="39"/>
    </row>
    <row r="211" spans="2:2" x14ac:dyDescent="0.3">
      <c r="B211" s="39"/>
    </row>
    <row r="212" spans="2:2" x14ac:dyDescent="0.3">
      <c r="B212" s="39"/>
    </row>
    <row r="213" spans="2:2" x14ac:dyDescent="0.3">
      <c r="B213" s="39"/>
    </row>
    <row r="214" spans="2:2" x14ac:dyDescent="0.3">
      <c r="B214" s="39"/>
    </row>
    <row r="215" spans="2:2" x14ac:dyDescent="0.3">
      <c r="B215" s="39"/>
    </row>
    <row r="216" spans="2:2" x14ac:dyDescent="0.3">
      <c r="B216" s="39"/>
    </row>
    <row r="217" spans="2:2" x14ac:dyDescent="0.3">
      <c r="B217" s="39"/>
    </row>
    <row r="218" spans="2:2" x14ac:dyDescent="0.3">
      <c r="B218" s="39"/>
    </row>
    <row r="219" spans="2:2" x14ac:dyDescent="0.3">
      <c r="B219" s="39"/>
    </row>
    <row r="220" spans="2:2" x14ac:dyDescent="0.3">
      <c r="B220" s="39"/>
    </row>
    <row r="221" spans="2:2" x14ac:dyDescent="0.3">
      <c r="B221" s="39"/>
    </row>
    <row r="222" spans="2:2" x14ac:dyDescent="0.3">
      <c r="B222" s="39"/>
    </row>
    <row r="223" spans="2:2" x14ac:dyDescent="0.3">
      <c r="B223" s="39"/>
    </row>
    <row r="224" spans="2:2" x14ac:dyDescent="0.3">
      <c r="B224" s="39"/>
    </row>
    <row r="225" spans="2:2" x14ac:dyDescent="0.3">
      <c r="B225" s="39"/>
    </row>
    <row r="226" spans="2:2" x14ac:dyDescent="0.3">
      <c r="B226" s="39"/>
    </row>
    <row r="227" spans="2:2" x14ac:dyDescent="0.3">
      <c r="B227" s="39"/>
    </row>
    <row r="228" spans="2:2" x14ac:dyDescent="0.3">
      <c r="B228" s="39"/>
    </row>
    <row r="229" spans="2:2" x14ac:dyDescent="0.3">
      <c r="B229" s="39"/>
    </row>
    <row r="230" spans="2:2" x14ac:dyDescent="0.3">
      <c r="B230" s="39"/>
    </row>
    <row r="231" spans="2:2" x14ac:dyDescent="0.3">
      <c r="B231" s="39"/>
    </row>
    <row r="232" spans="2:2" x14ac:dyDescent="0.3">
      <c r="B232" s="39"/>
    </row>
    <row r="233" spans="2:2" x14ac:dyDescent="0.3">
      <c r="B233" s="39"/>
    </row>
    <row r="234" spans="2:2" x14ac:dyDescent="0.3">
      <c r="B234" s="39"/>
    </row>
    <row r="235" spans="2:2" x14ac:dyDescent="0.3">
      <c r="B235" s="39"/>
    </row>
    <row r="236" spans="2:2" x14ac:dyDescent="0.3">
      <c r="B236" s="39"/>
    </row>
    <row r="237" spans="2:2" x14ac:dyDescent="0.3">
      <c r="B237" s="39"/>
    </row>
    <row r="238" spans="2:2" x14ac:dyDescent="0.3">
      <c r="B238" s="39"/>
    </row>
    <row r="239" spans="2:2" x14ac:dyDescent="0.3">
      <c r="B239" s="39"/>
    </row>
    <row r="240" spans="2:2" x14ac:dyDescent="0.3">
      <c r="B240" s="39"/>
    </row>
    <row r="241" spans="2:2" x14ac:dyDescent="0.3">
      <c r="B241" s="39"/>
    </row>
    <row r="242" spans="2:2" x14ac:dyDescent="0.3">
      <c r="B242" s="39"/>
    </row>
    <row r="243" spans="2:2" x14ac:dyDescent="0.3">
      <c r="B243" s="39"/>
    </row>
    <row r="244" spans="2:2" x14ac:dyDescent="0.3">
      <c r="B244" s="39"/>
    </row>
    <row r="245" spans="2:2" x14ac:dyDescent="0.3">
      <c r="B245" s="39"/>
    </row>
    <row r="246" spans="2:2" x14ac:dyDescent="0.3">
      <c r="B246" s="39"/>
    </row>
    <row r="247" spans="2:2" x14ac:dyDescent="0.3">
      <c r="B247" s="39"/>
    </row>
    <row r="248" spans="2:2" x14ac:dyDescent="0.3">
      <c r="B248" s="39"/>
    </row>
    <row r="249" spans="2:2" x14ac:dyDescent="0.3">
      <c r="B249" s="39"/>
    </row>
    <row r="250" spans="2:2" x14ac:dyDescent="0.3">
      <c r="B250" s="39"/>
    </row>
    <row r="251" spans="2:2" x14ac:dyDescent="0.3">
      <c r="B251" s="39"/>
    </row>
    <row r="252" spans="2:2" x14ac:dyDescent="0.3">
      <c r="B252" s="39"/>
    </row>
    <row r="253" spans="2:2" x14ac:dyDescent="0.3">
      <c r="B253" s="39"/>
    </row>
    <row r="254" spans="2:2" x14ac:dyDescent="0.3">
      <c r="B254" s="39"/>
    </row>
    <row r="255" spans="2:2" x14ac:dyDescent="0.3">
      <c r="B255" s="39"/>
    </row>
    <row r="256" spans="2:2" x14ac:dyDescent="0.3">
      <c r="B256" s="39"/>
    </row>
    <row r="257" spans="2:2" x14ac:dyDescent="0.3">
      <c r="B257" s="39"/>
    </row>
    <row r="258" spans="2:2" x14ac:dyDescent="0.3">
      <c r="B258" s="39"/>
    </row>
    <row r="259" spans="2:2" x14ac:dyDescent="0.3">
      <c r="B259" s="39"/>
    </row>
    <row r="260" spans="2:2" x14ac:dyDescent="0.3">
      <c r="B260" s="39"/>
    </row>
    <row r="261" spans="2:2" x14ac:dyDescent="0.3">
      <c r="B261" s="39"/>
    </row>
    <row r="262" spans="2:2" x14ac:dyDescent="0.3">
      <c r="B262" s="39"/>
    </row>
    <row r="263" spans="2:2" x14ac:dyDescent="0.3">
      <c r="B263" s="39"/>
    </row>
    <row r="264" spans="2:2" x14ac:dyDescent="0.3">
      <c r="B264" s="39"/>
    </row>
    <row r="265" spans="2:2" x14ac:dyDescent="0.3">
      <c r="B265" s="39"/>
    </row>
    <row r="266" spans="2:2" x14ac:dyDescent="0.3">
      <c r="B266" s="39"/>
    </row>
    <row r="267" spans="2:2" x14ac:dyDescent="0.3">
      <c r="B267" s="39"/>
    </row>
    <row r="268" spans="2:2" x14ac:dyDescent="0.3">
      <c r="B268" s="39"/>
    </row>
    <row r="269" spans="2:2" x14ac:dyDescent="0.3">
      <c r="B269" s="39"/>
    </row>
    <row r="270" spans="2:2" x14ac:dyDescent="0.3">
      <c r="B270" s="39"/>
    </row>
    <row r="271" spans="2:2" x14ac:dyDescent="0.3">
      <c r="B271" s="39"/>
    </row>
    <row r="272" spans="2:2" x14ac:dyDescent="0.3">
      <c r="B272" s="39"/>
    </row>
    <row r="273" spans="2:2" x14ac:dyDescent="0.3">
      <c r="B273" s="39"/>
    </row>
    <row r="274" spans="2:2" x14ac:dyDescent="0.3">
      <c r="B274" s="39"/>
    </row>
    <row r="275" spans="2:2" x14ac:dyDescent="0.3">
      <c r="B275" s="39"/>
    </row>
    <row r="276" spans="2:2" x14ac:dyDescent="0.3">
      <c r="B276" s="39"/>
    </row>
    <row r="277" spans="2:2" x14ac:dyDescent="0.3">
      <c r="B277" s="39"/>
    </row>
    <row r="278" spans="2:2" x14ac:dyDescent="0.3">
      <c r="B278" s="39"/>
    </row>
    <row r="279" spans="2:2" x14ac:dyDescent="0.3">
      <c r="B279" s="39"/>
    </row>
    <row r="280" spans="2:2" x14ac:dyDescent="0.3">
      <c r="B280" s="39"/>
    </row>
    <row r="281" spans="2:2" x14ac:dyDescent="0.3">
      <c r="B281" s="39"/>
    </row>
    <row r="282" spans="2:2" x14ac:dyDescent="0.3">
      <c r="B282" s="39"/>
    </row>
    <row r="283" spans="2:2" x14ac:dyDescent="0.3">
      <c r="B283" s="39"/>
    </row>
    <row r="284" spans="2:2" x14ac:dyDescent="0.3">
      <c r="B284" s="39"/>
    </row>
    <row r="285" spans="2:2" x14ac:dyDescent="0.3">
      <c r="B285" s="39"/>
    </row>
    <row r="286" spans="2:2" x14ac:dyDescent="0.3">
      <c r="B286" s="39"/>
    </row>
    <row r="287" spans="2:2" x14ac:dyDescent="0.3">
      <c r="B287" s="39"/>
    </row>
    <row r="288" spans="2:2" x14ac:dyDescent="0.3">
      <c r="B288" s="39"/>
    </row>
    <row r="289" spans="2:2" x14ac:dyDescent="0.3">
      <c r="B289" s="39"/>
    </row>
    <row r="290" spans="2:2" x14ac:dyDescent="0.3">
      <c r="B290" s="39"/>
    </row>
    <row r="291" spans="2:2" x14ac:dyDescent="0.3">
      <c r="B291" s="39"/>
    </row>
    <row r="292" spans="2:2" x14ac:dyDescent="0.3">
      <c r="B292" s="39"/>
    </row>
    <row r="293" spans="2:2" x14ac:dyDescent="0.3">
      <c r="B293" s="39"/>
    </row>
    <row r="294" spans="2:2" x14ac:dyDescent="0.3">
      <c r="B294" s="39"/>
    </row>
    <row r="295" spans="2:2" x14ac:dyDescent="0.3">
      <c r="B295" s="39"/>
    </row>
    <row r="296" spans="2:2" x14ac:dyDescent="0.3">
      <c r="B296" s="39"/>
    </row>
    <row r="297" spans="2:2" x14ac:dyDescent="0.3">
      <c r="B297" s="39"/>
    </row>
    <row r="298" spans="2:2" x14ac:dyDescent="0.3">
      <c r="B298" s="39"/>
    </row>
    <row r="299" spans="2:2" x14ac:dyDescent="0.3">
      <c r="B299" s="39"/>
    </row>
    <row r="300" spans="2:2" x14ac:dyDescent="0.3">
      <c r="B300" s="39"/>
    </row>
    <row r="301" spans="2:2" x14ac:dyDescent="0.3">
      <c r="B301" s="39"/>
    </row>
    <row r="302" spans="2:2" x14ac:dyDescent="0.3">
      <c r="B302" s="39"/>
    </row>
    <row r="303" spans="2:2" x14ac:dyDescent="0.3">
      <c r="B303" s="39"/>
    </row>
    <row r="304" spans="2:2" x14ac:dyDescent="0.3">
      <c r="B304" s="39"/>
    </row>
    <row r="305" spans="2:2" x14ac:dyDescent="0.3">
      <c r="B305" s="39"/>
    </row>
    <row r="306" spans="2:2" x14ac:dyDescent="0.3">
      <c r="B306" s="39"/>
    </row>
    <row r="307" spans="2:2" x14ac:dyDescent="0.3">
      <c r="B307" s="39"/>
    </row>
    <row r="308" spans="2:2" x14ac:dyDescent="0.3">
      <c r="B308" s="39"/>
    </row>
    <row r="309" spans="2:2" x14ac:dyDescent="0.3">
      <c r="B309" s="39"/>
    </row>
    <row r="310" spans="2:2" x14ac:dyDescent="0.3">
      <c r="B310" s="39"/>
    </row>
    <row r="311" spans="2:2" x14ac:dyDescent="0.3">
      <c r="B311" s="39"/>
    </row>
    <row r="312" spans="2:2" x14ac:dyDescent="0.3">
      <c r="B312" s="39"/>
    </row>
    <row r="313" spans="2:2" x14ac:dyDescent="0.3">
      <c r="B313" s="39"/>
    </row>
    <row r="314" spans="2:2" x14ac:dyDescent="0.3">
      <c r="B314" s="39"/>
    </row>
    <row r="315" spans="2:2" x14ac:dyDescent="0.3">
      <c r="B315" s="39"/>
    </row>
    <row r="316" spans="2:2" x14ac:dyDescent="0.3">
      <c r="B316" s="39"/>
    </row>
    <row r="317" spans="2:2" x14ac:dyDescent="0.3">
      <c r="B317" s="39"/>
    </row>
    <row r="318" spans="2:2" x14ac:dyDescent="0.3">
      <c r="B318"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31" spans="2:2" x14ac:dyDescent="0.3">
      <c r="B331" s="39"/>
    </row>
    <row r="332" spans="2:2" x14ac:dyDescent="0.3">
      <c r="B332" s="39"/>
    </row>
    <row r="333" spans="2:2" x14ac:dyDescent="0.3">
      <c r="B333" s="39"/>
    </row>
    <row r="334" spans="2:2" x14ac:dyDescent="0.3">
      <c r="B334" s="39"/>
    </row>
    <row r="335" spans="2:2" x14ac:dyDescent="0.3">
      <c r="B335" s="39"/>
    </row>
    <row r="336" spans="2:2" x14ac:dyDescent="0.3">
      <c r="B336" s="39"/>
    </row>
    <row r="337" spans="2:2" x14ac:dyDescent="0.3">
      <c r="B337" s="39"/>
    </row>
    <row r="338" spans="2:2" x14ac:dyDescent="0.3">
      <c r="B338" s="39"/>
    </row>
    <row r="339" spans="2:2" x14ac:dyDescent="0.3">
      <c r="B339" s="39"/>
    </row>
    <row r="340" spans="2:2" x14ac:dyDescent="0.3">
      <c r="B340" s="39"/>
    </row>
    <row r="341" spans="2:2" x14ac:dyDescent="0.3">
      <c r="B341"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1" spans="2:2" x14ac:dyDescent="0.3">
      <c r="B351" s="39"/>
    </row>
    <row r="352" spans="2:2" x14ac:dyDescent="0.3">
      <c r="B352" s="39"/>
    </row>
    <row r="353" spans="2:2" x14ac:dyDescent="0.3">
      <c r="B353" s="39"/>
    </row>
    <row r="354" spans="2:2" x14ac:dyDescent="0.3">
      <c r="B354" s="39"/>
    </row>
    <row r="355" spans="2:2" x14ac:dyDescent="0.3">
      <c r="B355" s="39"/>
    </row>
    <row r="356" spans="2:2" x14ac:dyDescent="0.3">
      <c r="B356" s="39"/>
    </row>
    <row r="357" spans="2:2" x14ac:dyDescent="0.3">
      <c r="B357" s="39"/>
    </row>
    <row r="358" spans="2:2" x14ac:dyDescent="0.3">
      <c r="B358" s="39"/>
    </row>
    <row r="359" spans="2:2" x14ac:dyDescent="0.3">
      <c r="B359" s="39"/>
    </row>
    <row r="360" spans="2:2" x14ac:dyDescent="0.3">
      <c r="B360" s="39"/>
    </row>
    <row r="361" spans="2:2" x14ac:dyDescent="0.3">
      <c r="B361" s="39"/>
    </row>
    <row r="362" spans="2:2" x14ac:dyDescent="0.3">
      <c r="B362" s="39"/>
    </row>
    <row r="363" spans="2:2" x14ac:dyDescent="0.3">
      <c r="B363"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3" spans="2:2" x14ac:dyDescent="0.3">
      <c r="B383" s="39"/>
    </row>
    <row r="384" spans="2:2" x14ac:dyDescent="0.3">
      <c r="B384" s="39"/>
    </row>
    <row r="385" spans="2:2" x14ac:dyDescent="0.3">
      <c r="B385" s="39"/>
    </row>
    <row r="386" spans="2:2" x14ac:dyDescent="0.3">
      <c r="B386" s="39"/>
    </row>
    <row r="387" spans="2:2" x14ac:dyDescent="0.3">
      <c r="B387" s="39"/>
    </row>
    <row r="388" spans="2:2" x14ac:dyDescent="0.3">
      <c r="B388" s="39"/>
    </row>
    <row r="389" spans="2:2" x14ac:dyDescent="0.3">
      <c r="B389" s="39"/>
    </row>
    <row r="390" spans="2:2" x14ac:dyDescent="0.3">
      <c r="B390" s="39"/>
    </row>
    <row r="391" spans="2:2" x14ac:dyDescent="0.3">
      <c r="B391" s="39"/>
    </row>
    <row r="392" spans="2:2" x14ac:dyDescent="0.3">
      <c r="B392" s="39"/>
    </row>
    <row r="393" spans="2:2" x14ac:dyDescent="0.3">
      <c r="B393" s="39"/>
    </row>
    <row r="394" spans="2:2" x14ac:dyDescent="0.3">
      <c r="B394" s="39"/>
    </row>
    <row r="395" spans="2:2" x14ac:dyDescent="0.3">
      <c r="B395" s="39"/>
    </row>
    <row r="396" spans="2:2" x14ac:dyDescent="0.3">
      <c r="B396" s="39"/>
    </row>
    <row r="397" spans="2:2" x14ac:dyDescent="0.3">
      <c r="B397" s="39"/>
    </row>
    <row r="398" spans="2:2" x14ac:dyDescent="0.3">
      <c r="B398" s="39"/>
    </row>
    <row r="399" spans="2:2" x14ac:dyDescent="0.3">
      <c r="B399" s="39"/>
    </row>
    <row r="400" spans="2:2" x14ac:dyDescent="0.3">
      <c r="B400" s="39"/>
    </row>
    <row r="401" spans="2:2" x14ac:dyDescent="0.3">
      <c r="B401" s="39"/>
    </row>
    <row r="402" spans="2:2" x14ac:dyDescent="0.3">
      <c r="B402" s="39"/>
    </row>
    <row r="403" spans="2:2" x14ac:dyDescent="0.3">
      <c r="B403" s="39"/>
    </row>
    <row r="404" spans="2:2" x14ac:dyDescent="0.3">
      <c r="B404" s="39"/>
    </row>
    <row r="405" spans="2:2" x14ac:dyDescent="0.3">
      <c r="B405" s="39"/>
    </row>
    <row r="406" spans="2:2" x14ac:dyDescent="0.3">
      <c r="B406" s="39"/>
    </row>
    <row r="407" spans="2:2" x14ac:dyDescent="0.3">
      <c r="B407" s="39"/>
    </row>
    <row r="408" spans="2:2" x14ac:dyDescent="0.3">
      <c r="B408" s="39"/>
    </row>
    <row r="409" spans="2:2" x14ac:dyDescent="0.3">
      <c r="B409" s="39"/>
    </row>
    <row r="410" spans="2:2" x14ac:dyDescent="0.3">
      <c r="B410" s="39"/>
    </row>
    <row r="411" spans="2:2" x14ac:dyDescent="0.3">
      <c r="B411" s="39"/>
    </row>
    <row r="412" spans="2:2" x14ac:dyDescent="0.3">
      <c r="B412" s="39"/>
    </row>
    <row r="413" spans="2:2" x14ac:dyDescent="0.3">
      <c r="B413" s="39"/>
    </row>
    <row r="414" spans="2:2" x14ac:dyDescent="0.3">
      <c r="B414" s="39"/>
    </row>
    <row r="415" spans="2:2" x14ac:dyDescent="0.3">
      <c r="B415" s="39"/>
    </row>
    <row r="416" spans="2:2" x14ac:dyDescent="0.3">
      <c r="B416" s="39"/>
    </row>
    <row r="417" spans="2:2" x14ac:dyDescent="0.3">
      <c r="B417" s="39"/>
    </row>
    <row r="418" spans="2:2" x14ac:dyDescent="0.3">
      <c r="B418" s="39"/>
    </row>
    <row r="419" spans="2:2" x14ac:dyDescent="0.3">
      <c r="B419" s="39"/>
    </row>
    <row r="420" spans="2:2" x14ac:dyDescent="0.3">
      <c r="B420" s="39"/>
    </row>
    <row r="421" spans="2:2" x14ac:dyDescent="0.3">
      <c r="B421" s="39"/>
    </row>
    <row r="422" spans="2:2" x14ac:dyDescent="0.3">
      <c r="B422" s="39"/>
    </row>
    <row r="423" spans="2:2" x14ac:dyDescent="0.3">
      <c r="B423" s="39"/>
    </row>
    <row r="424" spans="2:2" x14ac:dyDescent="0.3">
      <c r="B424" s="39"/>
    </row>
    <row r="425" spans="2:2" x14ac:dyDescent="0.3">
      <c r="B425" s="39"/>
    </row>
    <row r="426" spans="2:2" x14ac:dyDescent="0.3">
      <c r="B426" s="39"/>
    </row>
    <row r="427" spans="2:2" x14ac:dyDescent="0.3">
      <c r="B427" s="39"/>
    </row>
    <row r="428" spans="2:2" x14ac:dyDescent="0.3">
      <c r="B428" s="39"/>
    </row>
    <row r="429" spans="2:2" x14ac:dyDescent="0.3">
      <c r="B429" s="39"/>
    </row>
    <row r="430" spans="2:2" x14ac:dyDescent="0.3">
      <c r="B430" s="39"/>
    </row>
    <row r="431" spans="2:2" x14ac:dyDescent="0.3">
      <c r="B431" s="39"/>
    </row>
    <row r="432" spans="2:2" x14ac:dyDescent="0.3">
      <c r="B432" s="39"/>
    </row>
    <row r="433" spans="2:2" x14ac:dyDescent="0.3">
      <c r="B433" s="39"/>
    </row>
    <row r="434" spans="2:2" x14ac:dyDescent="0.3">
      <c r="B434" s="39"/>
    </row>
    <row r="435" spans="2:2" x14ac:dyDescent="0.3">
      <c r="B435" s="39"/>
    </row>
    <row r="436" spans="2:2" x14ac:dyDescent="0.3">
      <c r="B436" s="39"/>
    </row>
    <row r="437" spans="2:2" x14ac:dyDescent="0.3">
      <c r="B437" s="39"/>
    </row>
    <row r="438" spans="2:2" x14ac:dyDescent="0.3">
      <c r="B438" s="39"/>
    </row>
    <row r="439" spans="2:2" x14ac:dyDescent="0.3">
      <c r="B439" s="39"/>
    </row>
    <row r="440" spans="2:2" x14ac:dyDescent="0.3">
      <c r="B440" s="39"/>
    </row>
    <row r="441" spans="2:2" x14ac:dyDescent="0.3">
      <c r="B441" s="39"/>
    </row>
    <row r="442" spans="2:2" x14ac:dyDescent="0.3">
      <c r="B442" s="39"/>
    </row>
    <row r="443" spans="2:2" x14ac:dyDescent="0.3">
      <c r="B443" s="39"/>
    </row>
    <row r="444" spans="2:2" x14ac:dyDescent="0.3">
      <c r="B444" s="39"/>
    </row>
    <row r="445" spans="2:2" x14ac:dyDescent="0.3">
      <c r="B445" s="39"/>
    </row>
    <row r="446" spans="2:2" x14ac:dyDescent="0.3">
      <c r="B446" s="39"/>
    </row>
    <row r="447" spans="2:2" x14ac:dyDescent="0.3">
      <c r="B447" s="39"/>
    </row>
    <row r="448" spans="2:2" x14ac:dyDescent="0.3">
      <c r="B448" s="39"/>
    </row>
    <row r="449" spans="2:2" x14ac:dyDescent="0.3">
      <c r="B449" s="39"/>
    </row>
    <row r="450" spans="2:2" x14ac:dyDescent="0.3">
      <c r="B450" s="39"/>
    </row>
    <row r="451" spans="2:2" x14ac:dyDescent="0.3">
      <c r="B451" s="39"/>
    </row>
    <row r="452" spans="2:2" x14ac:dyDescent="0.3">
      <c r="B452" s="39"/>
    </row>
    <row r="453" spans="2:2" x14ac:dyDescent="0.3">
      <c r="B453" s="39"/>
    </row>
    <row r="454" spans="2:2" x14ac:dyDescent="0.3">
      <c r="B454" s="39"/>
    </row>
    <row r="455" spans="2:2" x14ac:dyDescent="0.3">
      <c r="B455" s="39"/>
    </row>
    <row r="456" spans="2:2" x14ac:dyDescent="0.3">
      <c r="B456" s="39"/>
    </row>
    <row r="457" spans="2:2" x14ac:dyDescent="0.3">
      <c r="B457" s="39"/>
    </row>
    <row r="458" spans="2:2" x14ac:dyDescent="0.3">
      <c r="B458" s="39"/>
    </row>
    <row r="459" spans="2:2" x14ac:dyDescent="0.3">
      <c r="B459" s="39"/>
    </row>
    <row r="460" spans="2:2" x14ac:dyDescent="0.3">
      <c r="B460" s="39"/>
    </row>
    <row r="461" spans="2:2" x14ac:dyDescent="0.3">
      <c r="B461" s="39"/>
    </row>
    <row r="462" spans="2:2" x14ac:dyDescent="0.3">
      <c r="B462" s="39"/>
    </row>
    <row r="463" spans="2:2" x14ac:dyDescent="0.3">
      <c r="B463" s="39"/>
    </row>
    <row r="464" spans="2:2" x14ac:dyDescent="0.3">
      <c r="B464" s="39"/>
    </row>
    <row r="465" spans="2:2" x14ac:dyDescent="0.3">
      <c r="B465" s="39"/>
    </row>
    <row r="466" spans="2:2" x14ac:dyDescent="0.3">
      <c r="B466" s="39"/>
    </row>
    <row r="467" spans="2:2" x14ac:dyDescent="0.3">
      <c r="B467" s="39"/>
    </row>
    <row r="468" spans="2:2" x14ac:dyDescent="0.3">
      <c r="B468" s="39"/>
    </row>
    <row r="469" spans="2:2" x14ac:dyDescent="0.3">
      <c r="B469" s="39"/>
    </row>
    <row r="470" spans="2:2" x14ac:dyDescent="0.3">
      <c r="B470" s="39"/>
    </row>
    <row r="471" spans="2:2" x14ac:dyDescent="0.3">
      <c r="B471" s="39"/>
    </row>
    <row r="472" spans="2:2" x14ac:dyDescent="0.3">
      <c r="B472" s="39"/>
    </row>
    <row r="473" spans="2:2" x14ac:dyDescent="0.3">
      <c r="B473" s="39"/>
    </row>
    <row r="474" spans="2:2" x14ac:dyDescent="0.3">
      <c r="B474" s="39"/>
    </row>
    <row r="475" spans="2:2" x14ac:dyDescent="0.3">
      <c r="B475" s="39"/>
    </row>
    <row r="476" spans="2:2" x14ac:dyDescent="0.3">
      <c r="B476" s="39"/>
    </row>
    <row r="477" spans="2:2" x14ac:dyDescent="0.3">
      <c r="B477" s="39"/>
    </row>
    <row r="478" spans="2:2" x14ac:dyDescent="0.3">
      <c r="B478" s="39"/>
    </row>
    <row r="479" spans="2:2" x14ac:dyDescent="0.3">
      <c r="B479" s="39"/>
    </row>
    <row r="480" spans="2:2" x14ac:dyDescent="0.3">
      <c r="B480" s="39"/>
    </row>
    <row r="481" spans="2:2" x14ac:dyDescent="0.3">
      <c r="B481" s="39"/>
    </row>
    <row r="482" spans="2:2" x14ac:dyDescent="0.3">
      <c r="B482" s="39"/>
    </row>
    <row r="483" spans="2:2" x14ac:dyDescent="0.3">
      <c r="B483" s="39"/>
    </row>
    <row r="484" spans="2:2" x14ac:dyDescent="0.3">
      <c r="B484" s="39"/>
    </row>
    <row r="485" spans="2:2" x14ac:dyDescent="0.3">
      <c r="B485" s="39"/>
    </row>
    <row r="486" spans="2:2" x14ac:dyDescent="0.3">
      <c r="B486" s="39"/>
    </row>
    <row r="487" spans="2:2" x14ac:dyDescent="0.3">
      <c r="B487" s="39"/>
    </row>
    <row r="488" spans="2:2" x14ac:dyDescent="0.3">
      <c r="B488" s="39"/>
    </row>
    <row r="489" spans="2:2" x14ac:dyDescent="0.3">
      <c r="B489" s="39"/>
    </row>
    <row r="490" spans="2:2" x14ac:dyDescent="0.3">
      <c r="B490" s="39"/>
    </row>
    <row r="491" spans="2:2" x14ac:dyDescent="0.3">
      <c r="B491" s="39"/>
    </row>
    <row r="492" spans="2:2" x14ac:dyDescent="0.3">
      <c r="B492" s="39"/>
    </row>
    <row r="493" spans="2:2" x14ac:dyDescent="0.3">
      <c r="B493" s="39"/>
    </row>
    <row r="494" spans="2:2" x14ac:dyDescent="0.3">
      <c r="B494" s="39"/>
    </row>
    <row r="495" spans="2:2" x14ac:dyDescent="0.3">
      <c r="B495" s="39"/>
    </row>
    <row r="496" spans="2:2" x14ac:dyDescent="0.3">
      <c r="B496" s="39"/>
    </row>
    <row r="497" spans="2:2" x14ac:dyDescent="0.3">
      <c r="B497" s="39"/>
    </row>
    <row r="498" spans="2:2" x14ac:dyDescent="0.3">
      <c r="B498" s="39"/>
    </row>
    <row r="499" spans="2:2" x14ac:dyDescent="0.3">
      <c r="B499" s="39"/>
    </row>
    <row r="500" spans="2:2" x14ac:dyDescent="0.3">
      <c r="B500" s="39"/>
    </row>
    <row r="501" spans="2:2" x14ac:dyDescent="0.3">
      <c r="B501" s="39"/>
    </row>
    <row r="502" spans="2:2" x14ac:dyDescent="0.3">
      <c r="B502" s="39"/>
    </row>
    <row r="503" spans="2:2" x14ac:dyDescent="0.3">
      <c r="B503" s="39"/>
    </row>
    <row r="504" spans="2:2" x14ac:dyDescent="0.3">
      <c r="B504" s="39"/>
    </row>
    <row r="505" spans="2:2" x14ac:dyDescent="0.3">
      <c r="B505" s="39"/>
    </row>
    <row r="506" spans="2:2" x14ac:dyDescent="0.3">
      <c r="B506" s="39"/>
    </row>
    <row r="507" spans="2:2" x14ac:dyDescent="0.3">
      <c r="B507" s="39"/>
    </row>
    <row r="508" spans="2:2" x14ac:dyDescent="0.3">
      <c r="B508" s="39"/>
    </row>
    <row r="509" spans="2:2" x14ac:dyDescent="0.3">
      <c r="B509" s="39"/>
    </row>
    <row r="510" spans="2:2" x14ac:dyDescent="0.3">
      <c r="B510" s="39"/>
    </row>
    <row r="511" spans="2:2" x14ac:dyDescent="0.3">
      <c r="B511" s="39"/>
    </row>
    <row r="512" spans="2:2" x14ac:dyDescent="0.3">
      <c r="B512" s="39"/>
    </row>
    <row r="513" spans="2:2" x14ac:dyDescent="0.3">
      <c r="B513" s="39"/>
    </row>
    <row r="514" spans="2:2" x14ac:dyDescent="0.3">
      <c r="B514" s="39"/>
    </row>
    <row r="515" spans="2:2" x14ac:dyDescent="0.3">
      <c r="B515" s="39"/>
    </row>
    <row r="516" spans="2:2" x14ac:dyDescent="0.3">
      <c r="B516" s="39"/>
    </row>
    <row r="517" spans="2:2" x14ac:dyDescent="0.3">
      <c r="B517" s="39"/>
    </row>
    <row r="518" spans="2:2" x14ac:dyDescent="0.3">
      <c r="B518" s="39"/>
    </row>
    <row r="519" spans="2:2" x14ac:dyDescent="0.3">
      <c r="B519" s="39"/>
    </row>
    <row r="520" spans="2:2" x14ac:dyDescent="0.3">
      <c r="B520" s="39"/>
    </row>
    <row r="521" spans="2:2" x14ac:dyDescent="0.3">
      <c r="B521" s="39"/>
    </row>
    <row r="522" spans="2:2" x14ac:dyDescent="0.3">
      <c r="B522" s="39"/>
    </row>
    <row r="523" spans="2:2" x14ac:dyDescent="0.3">
      <c r="B523" s="39"/>
    </row>
    <row r="524" spans="2:2" x14ac:dyDescent="0.3">
      <c r="B524" s="39"/>
    </row>
    <row r="525" spans="2:2" x14ac:dyDescent="0.3">
      <c r="B525" s="39"/>
    </row>
    <row r="526" spans="2:2" x14ac:dyDescent="0.3">
      <c r="B526" s="39"/>
    </row>
    <row r="527" spans="2:2" x14ac:dyDescent="0.3">
      <c r="B527" s="39"/>
    </row>
    <row r="528" spans="2:2" x14ac:dyDescent="0.3">
      <c r="B528" s="39"/>
    </row>
    <row r="529" spans="2:2" x14ac:dyDescent="0.3">
      <c r="B529" s="39"/>
    </row>
    <row r="530" spans="2:2" x14ac:dyDescent="0.3">
      <c r="B530" s="39"/>
    </row>
    <row r="531" spans="2:2" x14ac:dyDescent="0.3">
      <c r="B531" s="39"/>
    </row>
    <row r="532" spans="2:2" x14ac:dyDescent="0.3">
      <c r="B532" s="39"/>
    </row>
    <row r="533" spans="2:2" x14ac:dyDescent="0.3">
      <c r="B533" s="39"/>
    </row>
    <row r="534" spans="2:2" x14ac:dyDescent="0.3">
      <c r="B534" s="39"/>
    </row>
    <row r="535" spans="2:2" x14ac:dyDescent="0.3">
      <c r="B535" s="39"/>
    </row>
    <row r="536" spans="2:2" x14ac:dyDescent="0.3">
      <c r="B536" s="39"/>
    </row>
    <row r="537" spans="2:2" x14ac:dyDescent="0.3">
      <c r="B537" s="39"/>
    </row>
    <row r="538" spans="2:2" x14ac:dyDescent="0.3">
      <c r="B538" s="39"/>
    </row>
    <row r="539" spans="2:2" x14ac:dyDescent="0.3">
      <c r="B539" s="39"/>
    </row>
    <row r="540" spans="2:2" x14ac:dyDescent="0.3">
      <c r="B540" s="39"/>
    </row>
    <row r="541" spans="2:2" x14ac:dyDescent="0.3">
      <c r="B541" s="39"/>
    </row>
    <row r="542" spans="2:2" x14ac:dyDescent="0.3">
      <c r="B542" s="39"/>
    </row>
    <row r="543" spans="2:2" x14ac:dyDescent="0.3">
      <c r="B543" s="39"/>
    </row>
    <row r="544" spans="2:2" x14ac:dyDescent="0.3">
      <c r="B544" s="39"/>
    </row>
    <row r="545" spans="2:2" x14ac:dyDescent="0.3">
      <c r="B545" s="39"/>
    </row>
    <row r="546" spans="2:2" x14ac:dyDescent="0.3">
      <c r="B546" s="39"/>
    </row>
    <row r="547" spans="2:2" x14ac:dyDescent="0.3">
      <c r="B547" s="39"/>
    </row>
    <row r="548" spans="2:2" x14ac:dyDescent="0.3">
      <c r="B548" s="39"/>
    </row>
    <row r="549" spans="2:2" x14ac:dyDescent="0.3">
      <c r="B549" s="39"/>
    </row>
    <row r="550" spans="2:2" x14ac:dyDescent="0.3">
      <c r="B550" s="39"/>
    </row>
    <row r="551" spans="2:2" x14ac:dyDescent="0.3">
      <c r="B551" s="39"/>
    </row>
    <row r="552" spans="2:2" x14ac:dyDescent="0.3">
      <c r="B552" s="39"/>
    </row>
    <row r="553" spans="2:2" x14ac:dyDescent="0.3">
      <c r="B553" s="39"/>
    </row>
    <row r="554" spans="2:2" x14ac:dyDescent="0.3">
      <c r="B554" s="39"/>
    </row>
    <row r="555" spans="2:2" x14ac:dyDescent="0.3">
      <c r="B555" s="39"/>
    </row>
    <row r="556" spans="2:2" x14ac:dyDescent="0.3">
      <c r="B556" s="39"/>
    </row>
    <row r="557" spans="2:2" x14ac:dyDescent="0.3">
      <c r="B557" s="39"/>
    </row>
    <row r="558" spans="2:2" x14ac:dyDescent="0.3">
      <c r="B558" s="39"/>
    </row>
    <row r="559" spans="2:2" x14ac:dyDescent="0.3">
      <c r="B559" s="39"/>
    </row>
    <row r="560" spans="2:2" x14ac:dyDescent="0.3">
      <c r="B560" s="39"/>
    </row>
    <row r="561" spans="2:2" x14ac:dyDescent="0.3">
      <c r="B561" s="39"/>
    </row>
    <row r="562" spans="2:2" x14ac:dyDescent="0.3">
      <c r="B562" s="39"/>
    </row>
    <row r="563" spans="2:2" x14ac:dyDescent="0.3">
      <c r="B563" s="39"/>
    </row>
    <row r="564" spans="2:2" x14ac:dyDescent="0.3">
      <c r="B564" s="39"/>
    </row>
    <row r="565" spans="2:2" x14ac:dyDescent="0.3">
      <c r="B565" s="39"/>
    </row>
    <row r="566" spans="2:2" x14ac:dyDescent="0.3">
      <c r="B566" s="39"/>
    </row>
    <row r="567" spans="2:2" x14ac:dyDescent="0.3">
      <c r="B567" s="39"/>
    </row>
    <row r="568" spans="2:2" x14ac:dyDescent="0.3">
      <c r="B568" s="39"/>
    </row>
    <row r="569" spans="2:2" x14ac:dyDescent="0.3">
      <c r="B569" s="39"/>
    </row>
    <row r="570" spans="2:2" x14ac:dyDescent="0.3">
      <c r="B570" s="39"/>
    </row>
    <row r="571" spans="2:2" x14ac:dyDescent="0.3">
      <c r="B571" s="39"/>
    </row>
    <row r="572" spans="2:2" x14ac:dyDescent="0.3">
      <c r="B572" s="39"/>
    </row>
    <row r="573" spans="2:2" x14ac:dyDescent="0.3">
      <c r="B573" s="39"/>
    </row>
    <row r="574" spans="2:2" x14ac:dyDescent="0.3">
      <c r="B574" s="39"/>
    </row>
    <row r="575" spans="2:2" x14ac:dyDescent="0.3">
      <c r="B575" s="39"/>
    </row>
    <row r="576" spans="2:2" x14ac:dyDescent="0.3">
      <c r="B576" s="39"/>
    </row>
    <row r="577" spans="2:2" x14ac:dyDescent="0.3">
      <c r="B577" s="39"/>
    </row>
    <row r="578" spans="2:2" x14ac:dyDescent="0.3">
      <c r="B578" s="39"/>
    </row>
    <row r="579" spans="2:2" x14ac:dyDescent="0.3">
      <c r="B579" s="39"/>
    </row>
    <row r="580" spans="2:2" x14ac:dyDescent="0.3">
      <c r="B580" s="39"/>
    </row>
    <row r="581" spans="2:2" x14ac:dyDescent="0.3">
      <c r="B581" s="39"/>
    </row>
    <row r="582" spans="2:2" x14ac:dyDescent="0.3">
      <c r="B582" s="39"/>
    </row>
    <row r="583" spans="2:2" x14ac:dyDescent="0.3">
      <c r="B583" s="39"/>
    </row>
    <row r="584" spans="2:2" x14ac:dyDescent="0.3">
      <c r="B584" s="39"/>
    </row>
    <row r="585" spans="2:2" x14ac:dyDescent="0.3">
      <c r="B585" s="39"/>
    </row>
    <row r="586" spans="2:2" x14ac:dyDescent="0.3">
      <c r="B586" s="39"/>
    </row>
    <row r="587" spans="2:2" x14ac:dyDescent="0.3">
      <c r="B587" s="39"/>
    </row>
    <row r="588" spans="2:2" x14ac:dyDescent="0.3">
      <c r="B588" s="39"/>
    </row>
    <row r="589" spans="2:2" x14ac:dyDescent="0.3">
      <c r="B589" s="39"/>
    </row>
    <row r="590" spans="2:2" x14ac:dyDescent="0.3">
      <c r="B590" s="39"/>
    </row>
    <row r="591" spans="2:2" x14ac:dyDescent="0.3">
      <c r="B591" s="39"/>
    </row>
    <row r="592" spans="2:2" x14ac:dyDescent="0.3">
      <c r="B592" s="39"/>
    </row>
    <row r="593" spans="2:2" x14ac:dyDescent="0.3">
      <c r="B593" s="39"/>
    </row>
    <row r="594" spans="2:2" x14ac:dyDescent="0.3">
      <c r="B594" s="39"/>
    </row>
    <row r="595" spans="2:2" x14ac:dyDescent="0.3">
      <c r="B595" s="39"/>
    </row>
    <row r="596" spans="2:2" x14ac:dyDescent="0.3">
      <c r="B596" s="39"/>
    </row>
    <row r="597" spans="2:2" x14ac:dyDescent="0.3">
      <c r="B597" s="39"/>
    </row>
    <row r="598" spans="2:2" x14ac:dyDescent="0.3">
      <c r="B598" s="39"/>
    </row>
    <row r="599" spans="2:2" x14ac:dyDescent="0.3">
      <c r="B599" s="39"/>
    </row>
    <row r="600" spans="2:2" x14ac:dyDescent="0.3">
      <c r="B600" s="39"/>
    </row>
    <row r="601" spans="2:2" x14ac:dyDescent="0.3">
      <c r="B601" s="39"/>
    </row>
    <row r="602" spans="2:2" x14ac:dyDescent="0.3">
      <c r="B602" s="39"/>
    </row>
    <row r="603" spans="2:2" x14ac:dyDescent="0.3">
      <c r="B603" s="39"/>
    </row>
    <row r="604" spans="2:2" x14ac:dyDescent="0.3">
      <c r="B604" s="39"/>
    </row>
    <row r="605" spans="2:2" x14ac:dyDescent="0.3">
      <c r="B605" s="39"/>
    </row>
    <row r="606" spans="2:2" x14ac:dyDescent="0.3">
      <c r="B606" s="39"/>
    </row>
    <row r="607" spans="2:2" x14ac:dyDescent="0.3">
      <c r="B607" s="39"/>
    </row>
    <row r="608" spans="2:2" x14ac:dyDescent="0.3">
      <c r="B608" s="39"/>
    </row>
    <row r="609" spans="2:2" x14ac:dyDescent="0.3">
      <c r="B609" s="39"/>
    </row>
    <row r="610" spans="2:2" x14ac:dyDescent="0.3">
      <c r="B610" s="39"/>
    </row>
    <row r="611" spans="2:2" x14ac:dyDescent="0.3">
      <c r="B611" s="39"/>
    </row>
    <row r="612" spans="2:2" x14ac:dyDescent="0.3">
      <c r="B612" s="39"/>
    </row>
    <row r="613" spans="2:2" x14ac:dyDescent="0.3">
      <c r="B613" s="39"/>
    </row>
    <row r="614" spans="2:2" x14ac:dyDescent="0.3">
      <c r="B614" s="39"/>
    </row>
    <row r="615" spans="2:2" x14ac:dyDescent="0.3">
      <c r="B615" s="39"/>
    </row>
    <row r="616" spans="2:2" x14ac:dyDescent="0.3">
      <c r="B616" s="39"/>
    </row>
    <row r="617" spans="2:2" x14ac:dyDescent="0.3">
      <c r="B617" s="39"/>
    </row>
    <row r="618" spans="2:2" x14ac:dyDescent="0.3">
      <c r="B618" s="39"/>
    </row>
    <row r="619" spans="2:2" x14ac:dyDescent="0.3">
      <c r="B619" s="39"/>
    </row>
    <row r="620" spans="2:2" x14ac:dyDescent="0.3">
      <c r="B620" s="39"/>
    </row>
    <row r="621" spans="2:2" x14ac:dyDescent="0.3">
      <c r="B621" s="39"/>
    </row>
    <row r="622" spans="2:2" x14ac:dyDescent="0.3">
      <c r="B622" s="39"/>
    </row>
    <row r="623" spans="2:2" x14ac:dyDescent="0.3">
      <c r="B623" s="39"/>
    </row>
    <row r="624" spans="2:2" x14ac:dyDescent="0.3">
      <c r="B624" s="39"/>
    </row>
    <row r="625" spans="2:2" x14ac:dyDescent="0.3">
      <c r="B625" s="39"/>
    </row>
    <row r="626" spans="2:2" x14ac:dyDescent="0.3">
      <c r="B626" s="39"/>
    </row>
    <row r="627" spans="2:2" x14ac:dyDescent="0.3">
      <c r="B627" s="39"/>
    </row>
    <row r="628" spans="2:2" x14ac:dyDescent="0.3">
      <c r="B628" s="39"/>
    </row>
    <row r="629" spans="2:2" x14ac:dyDescent="0.3">
      <c r="B629" s="39"/>
    </row>
    <row r="630" spans="2:2" x14ac:dyDescent="0.3">
      <c r="B630" s="39"/>
    </row>
    <row r="631" spans="2:2" x14ac:dyDescent="0.3">
      <c r="B631" s="39"/>
    </row>
    <row r="632" spans="2:2" x14ac:dyDescent="0.3">
      <c r="B632" s="39"/>
    </row>
    <row r="633" spans="2:2" x14ac:dyDescent="0.3">
      <c r="B633" s="39"/>
    </row>
    <row r="634" spans="2:2" x14ac:dyDescent="0.3">
      <c r="B634" s="39"/>
    </row>
    <row r="635" spans="2:2" x14ac:dyDescent="0.3">
      <c r="B635" s="39"/>
    </row>
    <row r="636" spans="2:2" x14ac:dyDescent="0.3">
      <c r="B636" s="39"/>
    </row>
    <row r="637" spans="2:2" x14ac:dyDescent="0.3">
      <c r="B637" s="39"/>
    </row>
    <row r="638" spans="2:2" x14ac:dyDescent="0.3">
      <c r="B638" s="39"/>
    </row>
    <row r="639" spans="2:2" x14ac:dyDescent="0.3">
      <c r="B639" s="39"/>
    </row>
    <row r="640" spans="2:2" x14ac:dyDescent="0.3">
      <c r="B640" s="39"/>
    </row>
    <row r="641" spans="2:2" x14ac:dyDescent="0.3">
      <c r="B641" s="39"/>
    </row>
    <row r="642" spans="2:2" x14ac:dyDescent="0.3">
      <c r="B642" s="39"/>
    </row>
    <row r="643" spans="2:2" x14ac:dyDescent="0.3">
      <c r="B643" s="39"/>
    </row>
    <row r="644" spans="2:2" x14ac:dyDescent="0.3">
      <c r="B644" s="39"/>
    </row>
    <row r="645" spans="2:2" x14ac:dyDescent="0.3">
      <c r="B645" s="39"/>
    </row>
    <row r="646" spans="2:2" x14ac:dyDescent="0.3">
      <c r="B646" s="39"/>
    </row>
    <row r="647" spans="2:2" x14ac:dyDescent="0.3">
      <c r="B647" s="39"/>
    </row>
    <row r="648" spans="2:2" x14ac:dyDescent="0.3">
      <c r="B648" s="39"/>
    </row>
    <row r="649" spans="2:2" x14ac:dyDescent="0.3">
      <c r="B649" s="39"/>
    </row>
    <row r="650" spans="2:2" x14ac:dyDescent="0.3">
      <c r="B650" s="39"/>
    </row>
    <row r="651" spans="2:2" x14ac:dyDescent="0.3">
      <c r="B651" s="39"/>
    </row>
    <row r="652" spans="2:2" x14ac:dyDescent="0.3">
      <c r="B652" s="39"/>
    </row>
    <row r="653" spans="2:2" x14ac:dyDescent="0.3">
      <c r="B653" s="39"/>
    </row>
    <row r="654" spans="2:2" x14ac:dyDescent="0.3">
      <c r="B654" s="39"/>
    </row>
    <row r="655" spans="2:2" x14ac:dyDescent="0.3">
      <c r="B655" s="39"/>
    </row>
    <row r="656" spans="2:2" x14ac:dyDescent="0.3">
      <c r="B656" s="39"/>
    </row>
    <row r="657" spans="2:2" x14ac:dyDescent="0.3">
      <c r="B657" s="39"/>
    </row>
    <row r="658" spans="2:2" x14ac:dyDescent="0.3">
      <c r="B658" s="39"/>
    </row>
    <row r="659" spans="2:2" x14ac:dyDescent="0.3">
      <c r="B659" s="39"/>
    </row>
    <row r="660" spans="2:2" x14ac:dyDescent="0.3">
      <c r="B660" s="39"/>
    </row>
    <row r="661" spans="2:2" x14ac:dyDescent="0.3">
      <c r="B661" s="39"/>
    </row>
    <row r="662" spans="2:2" x14ac:dyDescent="0.3">
      <c r="B662" s="39"/>
    </row>
    <row r="663" spans="2:2" x14ac:dyDescent="0.3">
      <c r="B663" s="39"/>
    </row>
    <row r="664" spans="2:2" x14ac:dyDescent="0.3">
      <c r="B664" s="39"/>
    </row>
    <row r="665" spans="2:2" x14ac:dyDescent="0.3">
      <c r="B665" s="39"/>
    </row>
    <row r="666" spans="2:2" x14ac:dyDescent="0.3">
      <c r="B666" s="39"/>
    </row>
    <row r="667" spans="2:2" x14ac:dyDescent="0.3">
      <c r="B667" s="39"/>
    </row>
    <row r="668" spans="2:2" x14ac:dyDescent="0.3">
      <c r="B668" s="39"/>
    </row>
    <row r="669" spans="2:2" x14ac:dyDescent="0.3">
      <c r="B669" s="39"/>
    </row>
    <row r="670" spans="2:2" x14ac:dyDescent="0.3">
      <c r="B670" s="39"/>
    </row>
    <row r="671" spans="2:2" x14ac:dyDescent="0.3">
      <c r="B671" s="39"/>
    </row>
    <row r="672" spans="2:2" x14ac:dyDescent="0.3">
      <c r="B672" s="39"/>
    </row>
    <row r="673" spans="2:2" x14ac:dyDescent="0.3">
      <c r="B673" s="39"/>
    </row>
    <row r="674" spans="2:2" x14ac:dyDescent="0.3">
      <c r="B674" s="39"/>
    </row>
    <row r="675" spans="2:2" x14ac:dyDescent="0.3">
      <c r="B675" s="39"/>
    </row>
    <row r="676" spans="2:2" x14ac:dyDescent="0.3">
      <c r="B676" s="39"/>
    </row>
    <row r="677" spans="2:2" x14ac:dyDescent="0.3">
      <c r="B677" s="39"/>
    </row>
    <row r="678" spans="2:2" x14ac:dyDescent="0.3">
      <c r="B678" s="39"/>
    </row>
    <row r="679" spans="2:2" x14ac:dyDescent="0.3">
      <c r="B679" s="39"/>
    </row>
    <row r="680" spans="2:2" x14ac:dyDescent="0.3">
      <c r="B680" s="39"/>
    </row>
    <row r="681" spans="2:2" x14ac:dyDescent="0.3">
      <c r="B681" s="39"/>
    </row>
    <row r="682" spans="2:2" x14ac:dyDescent="0.3">
      <c r="B682" s="39"/>
    </row>
    <row r="683" spans="2:2" x14ac:dyDescent="0.3">
      <c r="B683" s="39"/>
    </row>
    <row r="684" spans="2:2" x14ac:dyDescent="0.3">
      <c r="B684" s="39"/>
    </row>
    <row r="685" spans="2:2" x14ac:dyDescent="0.3">
      <c r="B685" s="39"/>
    </row>
    <row r="686" spans="2:2" x14ac:dyDescent="0.3">
      <c r="B686" s="39"/>
    </row>
    <row r="687" spans="2:2" x14ac:dyDescent="0.3">
      <c r="B687" s="39"/>
    </row>
    <row r="688" spans="2:2" x14ac:dyDescent="0.3">
      <c r="B688" s="39"/>
    </row>
    <row r="689" spans="2:2" x14ac:dyDescent="0.3">
      <c r="B689" s="39"/>
    </row>
    <row r="690" spans="2:2" x14ac:dyDescent="0.3">
      <c r="B690" s="39"/>
    </row>
    <row r="691" spans="2:2" x14ac:dyDescent="0.3">
      <c r="B691" s="39"/>
    </row>
    <row r="692" spans="2:2" x14ac:dyDescent="0.3">
      <c r="B692" s="39"/>
    </row>
    <row r="693" spans="2:2" x14ac:dyDescent="0.3">
      <c r="B693" s="39"/>
    </row>
    <row r="694" spans="2:2" x14ac:dyDescent="0.3">
      <c r="B694" s="39"/>
    </row>
    <row r="695" spans="2:2" x14ac:dyDescent="0.3">
      <c r="B695" s="39"/>
    </row>
    <row r="696" spans="2:2" x14ac:dyDescent="0.3">
      <c r="B696" s="39"/>
    </row>
    <row r="697" spans="2:2" x14ac:dyDescent="0.3">
      <c r="B697" s="39"/>
    </row>
    <row r="698" spans="2:2" x14ac:dyDescent="0.3">
      <c r="B698" s="39"/>
    </row>
    <row r="699" spans="2:2" x14ac:dyDescent="0.3">
      <c r="B699" s="39"/>
    </row>
    <row r="700" spans="2:2" x14ac:dyDescent="0.3">
      <c r="B700" s="39"/>
    </row>
    <row r="701" spans="2:2" x14ac:dyDescent="0.3">
      <c r="B701" s="39"/>
    </row>
    <row r="702" spans="2:2" x14ac:dyDescent="0.3">
      <c r="B702" s="39"/>
    </row>
    <row r="703" spans="2:2" x14ac:dyDescent="0.3">
      <c r="B703" s="39"/>
    </row>
    <row r="704" spans="2:2" x14ac:dyDescent="0.3">
      <c r="B704" s="39"/>
    </row>
    <row r="705" spans="2:2" x14ac:dyDescent="0.3">
      <c r="B705" s="39"/>
    </row>
    <row r="706" spans="2:2" x14ac:dyDescent="0.3">
      <c r="B706" s="39"/>
    </row>
    <row r="707" spans="2:2" x14ac:dyDescent="0.3">
      <c r="B707" s="39"/>
    </row>
    <row r="708" spans="2:2" x14ac:dyDescent="0.3">
      <c r="B708" s="39"/>
    </row>
    <row r="709" spans="2:2" x14ac:dyDescent="0.3">
      <c r="B709" s="39"/>
    </row>
    <row r="710" spans="2:2" x14ac:dyDescent="0.3">
      <c r="B710" s="39"/>
    </row>
    <row r="711" spans="2:2" x14ac:dyDescent="0.3">
      <c r="B711" s="39"/>
    </row>
    <row r="712" spans="2:2" x14ac:dyDescent="0.3">
      <c r="B712" s="39"/>
    </row>
    <row r="713" spans="2:2" x14ac:dyDescent="0.3">
      <c r="B713" s="39"/>
    </row>
    <row r="714" spans="2:2" x14ac:dyDescent="0.3">
      <c r="B714" s="39"/>
    </row>
    <row r="715" spans="2:2" x14ac:dyDescent="0.3">
      <c r="B715" s="39"/>
    </row>
    <row r="716" spans="2:2" x14ac:dyDescent="0.3">
      <c r="B716" s="39"/>
    </row>
    <row r="717" spans="2:2" x14ac:dyDescent="0.3">
      <c r="B717" s="39"/>
    </row>
    <row r="718" spans="2:2" x14ac:dyDescent="0.3">
      <c r="B718" s="39"/>
    </row>
    <row r="719" spans="2:2" x14ac:dyDescent="0.3">
      <c r="B719" s="39"/>
    </row>
    <row r="720" spans="2:2" x14ac:dyDescent="0.3">
      <c r="B720" s="39"/>
    </row>
    <row r="721" spans="2:2" x14ac:dyDescent="0.3">
      <c r="B721" s="39"/>
    </row>
    <row r="722" spans="2:2" x14ac:dyDescent="0.3">
      <c r="B722" s="39"/>
    </row>
    <row r="723" spans="2:2" x14ac:dyDescent="0.3">
      <c r="B723" s="39"/>
    </row>
    <row r="724" spans="2:2" x14ac:dyDescent="0.3">
      <c r="B724" s="39"/>
    </row>
    <row r="725" spans="2:2" x14ac:dyDescent="0.3">
      <c r="B725" s="39"/>
    </row>
    <row r="726" spans="2:2" x14ac:dyDescent="0.3">
      <c r="B726" s="39"/>
    </row>
    <row r="727" spans="2:2" x14ac:dyDescent="0.3">
      <c r="B727" s="39"/>
    </row>
    <row r="728" spans="2:2" x14ac:dyDescent="0.3">
      <c r="B728" s="39"/>
    </row>
    <row r="729" spans="2:2" x14ac:dyDescent="0.3">
      <c r="B729" s="39"/>
    </row>
    <row r="730" spans="2:2" x14ac:dyDescent="0.3">
      <c r="B730" s="39"/>
    </row>
    <row r="731" spans="2:2" x14ac:dyDescent="0.3">
      <c r="B731" s="39"/>
    </row>
    <row r="732" spans="2:2" x14ac:dyDescent="0.3">
      <c r="B732" s="39"/>
    </row>
    <row r="733" spans="2:2" x14ac:dyDescent="0.3">
      <c r="B733" s="39"/>
    </row>
    <row r="734" spans="2:2" x14ac:dyDescent="0.3">
      <c r="B734" s="39"/>
    </row>
    <row r="735" spans="2:2" x14ac:dyDescent="0.3">
      <c r="B735" s="39"/>
    </row>
    <row r="736" spans="2:2" x14ac:dyDescent="0.3">
      <c r="B736" s="39"/>
    </row>
    <row r="737" spans="2:2" x14ac:dyDescent="0.3">
      <c r="B737" s="39"/>
    </row>
    <row r="738" spans="2:2" x14ac:dyDescent="0.3">
      <c r="B738" s="39"/>
    </row>
    <row r="739" spans="2:2" x14ac:dyDescent="0.3">
      <c r="B739" s="39"/>
    </row>
    <row r="740" spans="2:2" x14ac:dyDescent="0.3">
      <c r="B740" s="39"/>
    </row>
    <row r="741" spans="2:2" x14ac:dyDescent="0.3">
      <c r="B741" s="39"/>
    </row>
    <row r="742" spans="2:2" x14ac:dyDescent="0.3">
      <c r="B742" s="39"/>
    </row>
    <row r="743" spans="2:2" x14ac:dyDescent="0.3">
      <c r="B743" s="39"/>
    </row>
    <row r="744" spans="2:2" x14ac:dyDescent="0.3">
      <c r="B744" s="39"/>
    </row>
    <row r="745" spans="2:2" x14ac:dyDescent="0.3">
      <c r="B745" s="39"/>
    </row>
    <row r="746" spans="2:2" x14ac:dyDescent="0.3">
      <c r="B746" s="39"/>
    </row>
    <row r="747" spans="2:2" x14ac:dyDescent="0.3">
      <c r="B747" s="39"/>
    </row>
    <row r="748" spans="2:2" x14ac:dyDescent="0.3">
      <c r="B748" s="39"/>
    </row>
    <row r="749" spans="2:2" x14ac:dyDescent="0.3">
      <c r="B749" s="39"/>
    </row>
    <row r="750" spans="2:2" x14ac:dyDescent="0.3">
      <c r="B750" s="39"/>
    </row>
    <row r="751" spans="2:2" x14ac:dyDescent="0.3">
      <c r="B751" s="39"/>
    </row>
    <row r="752" spans="2:2" x14ac:dyDescent="0.3">
      <c r="B752" s="39"/>
    </row>
    <row r="753" spans="2:2" x14ac:dyDescent="0.3">
      <c r="B753" s="39"/>
    </row>
    <row r="754" spans="2:2" x14ac:dyDescent="0.3">
      <c r="B754" s="39"/>
    </row>
    <row r="755" spans="2:2" x14ac:dyDescent="0.3">
      <c r="B755" s="39"/>
    </row>
    <row r="756" spans="2:2" x14ac:dyDescent="0.3">
      <c r="B756" s="39"/>
    </row>
    <row r="757" spans="2:2" x14ac:dyDescent="0.3">
      <c r="B757" s="39"/>
    </row>
    <row r="758" spans="2:2" x14ac:dyDescent="0.3">
      <c r="B758" s="39"/>
    </row>
    <row r="759" spans="2:2" x14ac:dyDescent="0.3">
      <c r="B759" s="39"/>
    </row>
    <row r="760" spans="2:2" x14ac:dyDescent="0.3">
      <c r="B760" s="39"/>
    </row>
    <row r="761" spans="2:2" x14ac:dyDescent="0.3">
      <c r="B761" s="39"/>
    </row>
    <row r="762" spans="2:2" x14ac:dyDescent="0.3">
      <c r="B762" s="39"/>
    </row>
    <row r="763" spans="2:2" x14ac:dyDescent="0.3">
      <c r="B763" s="39"/>
    </row>
    <row r="764" spans="2:2" x14ac:dyDescent="0.3">
      <c r="B764" s="39"/>
    </row>
    <row r="765" spans="2:2" x14ac:dyDescent="0.3">
      <c r="B765" s="39"/>
    </row>
    <row r="766" spans="2:2" x14ac:dyDescent="0.3">
      <c r="B766" s="39"/>
    </row>
    <row r="767" spans="2:2" x14ac:dyDescent="0.3">
      <c r="B767" s="39"/>
    </row>
    <row r="768" spans="2:2" x14ac:dyDescent="0.3">
      <c r="B768" s="39"/>
    </row>
    <row r="769" spans="2:2" x14ac:dyDescent="0.3">
      <c r="B769" s="39"/>
    </row>
    <row r="770" spans="2:2" x14ac:dyDescent="0.3">
      <c r="B770" s="39"/>
    </row>
    <row r="771" spans="2:2" x14ac:dyDescent="0.3">
      <c r="B771" s="39"/>
    </row>
    <row r="772" spans="2:2" x14ac:dyDescent="0.3">
      <c r="B772" s="39"/>
    </row>
    <row r="773" spans="2:2" x14ac:dyDescent="0.3">
      <c r="B773" s="39"/>
    </row>
    <row r="774" spans="2:2" x14ac:dyDescent="0.3">
      <c r="B774" s="39"/>
    </row>
    <row r="775" spans="2:2" x14ac:dyDescent="0.3">
      <c r="B775" s="39"/>
    </row>
    <row r="776" spans="2:2" x14ac:dyDescent="0.3">
      <c r="B776" s="39"/>
    </row>
    <row r="777" spans="2:2" x14ac:dyDescent="0.3">
      <c r="B777" s="39"/>
    </row>
    <row r="778" spans="2:2" x14ac:dyDescent="0.3">
      <c r="B778" s="39"/>
    </row>
    <row r="779" spans="2:2" x14ac:dyDescent="0.3">
      <c r="B779" s="39"/>
    </row>
    <row r="780" spans="2:2" x14ac:dyDescent="0.3">
      <c r="B780" s="39"/>
    </row>
    <row r="781" spans="2:2" x14ac:dyDescent="0.3">
      <c r="B781" s="39"/>
    </row>
    <row r="782" spans="2:2" x14ac:dyDescent="0.3">
      <c r="B782" s="39"/>
    </row>
    <row r="783" spans="2:2" x14ac:dyDescent="0.3">
      <c r="B783" s="39"/>
    </row>
    <row r="784" spans="2:2" x14ac:dyDescent="0.3">
      <c r="B784" s="39"/>
    </row>
    <row r="785" spans="2:2" x14ac:dyDescent="0.3">
      <c r="B785" s="39"/>
    </row>
    <row r="786" spans="2:2" x14ac:dyDescent="0.3">
      <c r="B786" s="39"/>
    </row>
    <row r="787" spans="2:2" x14ac:dyDescent="0.3">
      <c r="B787" s="39"/>
    </row>
    <row r="788" spans="2:2" x14ac:dyDescent="0.3">
      <c r="B788" s="39"/>
    </row>
    <row r="789" spans="2:2" x14ac:dyDescent="0.3">
      <c r="B789" s="39"/>
    </row>
    <row r="790" spans="2:2" x14ac:dyDescent="0.3">
      <c r="B790" s="39"/>
    </row>
    <row r="791" spans="2:2" x14ac:dyDescent="0.3">
      <c r="B791" s="39"/>
    </row>
    <row r="792" spans="2:2" x14ac:dyDescent="0.3">
      <c r="B792" s="39"/>
    </row>
    <row r="793" spans="2:2" x14ac:dyDescent="0.3">
      <c r="B793" s="39"/>
    </row>
    <row r="794" spans="2:2" x14ac:dyDescent="0.3">
      <c r="B794" s="39"/>
    </row>
    <row r="795" spans="2:2" x14ac:dyDescent="0.3">
      <c r="B795" s="39"/>
    </row>
    <row r="796" spans="2:2" x14ac:dyDescent="0.3">
      <c r="B796" s="39"/>
    </row>
    <row r="797" spans="2:2" x14ac:dyDescent="0.3">
      <c r="B797" s="39"/>
    </row>
    <row r="798" spans="2:2" x14ac:dyDescent="0.3">
      <c r="B798" s="39"/>
    </row>
    <row r="799" spans="2:2" x14ac:dyDescent="0.3">
      <c r="B799" s="39"/>
    </row>
    <row r="800" spans="2:2" x14ac:dyDescent="0.3">
      <c r="B800" s="39"/>
    </row>
    <row r="801" spans="2:2" x14ac:dyDescent="0.3">
      <c r="B801" s="39"/>
    </row>
    <row r="802" spans="2:2" x14ac:dyDescent="0.3">
      <c r="B802" s="39"/>
    </row>
    <row r="803" spans="2:2" x14ac:dyDescent="0.3">
      <c r="B803" s="39"/>
    </row>
    <row r="804" spans="2:2" x14ac:dyDescent="0.3">
      <c r="B804" s="39"/>
    </row>
    <row r="805" spans="2:2" x14ac:dyDescent="0.3">
      <c r="B805" s="39"/>
    </row>
    <row r="806" spans="2:2" x14ac:dyDescent="0.3">
      <c r="B806" s="39"/>
    </row>
    <row r="807" spans="2:2" x14ac:dyDescent="0.3">
      <c r="B807" s="39"/>
    </row>
    <row r="808" spans="2:2" x14ac:dyDescent="0.3">
      <c r="B808" s="39"/>
    </row>
    <row r="809" spans="2:2" x14ac:dyDescent="0.3">
      <c r="B809" s="39"/>
    </row>
    <row r="810" spans="2:2" x14ac:dyDescent="0.3">
      <c r="B810" s="39"/>
    </row>
    <row r="811" spans="2:2" x14ac:dyDescent="0.3">
      <c r="B811" s="39"/>
    </row>
    <row r="812" spans="2:2" x14ac:dyDescent="0.3">
      <c r="B812" s="39"/>
    </row>
    <row r="813" spans="2:2" x14ac:dyDescent="0.3">
      <c r="B813" s="39"/>
    </row>
    <row r="814" spans="2:2" x14ac:dyDescent="0.3">
      <c r="B814" s="39"/>
    </row>
    <row r="815" spans="2:2" x14ac:dyDescent="0.3">
      <c r="B815" s="39"/>
    </row>
    <row r="816" spans="2:2" x14ac:dyDescent="0.3">
      <c r="B816" s="39"/>
    </row>
    <row r="817" spans="2:2" x14ac:dyDescent="0.3">
      <c r="B817" s="39"/>
    </row>
    <row r="818" spans="2:2" x14ac:dyDescent="0.3">
      <c r="B818" s="39"/>
    </row>
    <row r="819" spans="2:2" x14ac:dyDescent="0.3">
      <c r="B819" s="39"/>
    </row>
    <row r="820" spans="2:2" x14ac:dyDescent="0.3">
      <c r="B820" s="39"/>
    </row>
    <row r="821" spans="2:2" x14ac:dyDescent="0.3">
      <c r="B821" s="39"/>
    </row>
    <row r="822" spans="2:2" x14ac:dyDescent="0.3">
      <c r="B822" s="39"/>
    </row>
    <row r="823" spans="2:2" x14ac:dyDescent="0.3">
      <c r="B823" s="39"/>
    </row>
    <row r="824" spans="2:2" x14ac:dyDescent="0.3">
      <c r="B824" s="39"/>
    </row>
    <row r="825" spans="2:2" x14ac:dyDescent="0.3">
      <c r="B825" s="39"/>
    </row>
    <row r="826" spans="2:2" x14ac:dyDescent="0.3">
      <c r="B826" s="39"/>
    </row>
    <row r="827" spans="2:2" x14ac:dyDescent="0.3">
      <c r="B827" s="39"/>
    </row>
    <row r="828" spans="2:2" x14ac:dyDescent="0.3">
      <c r="B828" s="39"/>
    </row>
    <row r="829" spans="2:2" x14ac:dyDescent="0.3">
      <c r="B829" s="39"/>
    </row>
    <row r="830" spans="2:2" x14ac:dyDescent="0.3">
      <c r="B830" s="39"/>
    </row>
    <row r="831" spans="2:2" x14ac:dyDescent="0.3">
      <c r="B831" s="39"/>
    </row>
    <row r="832" spans="2:2" x14ac:dyDescent="0.3">
      <c r="B832" s="39"/>
    </row>
    <row r="833" spans="2:2" x14ac:dyDescent="0.3">
      <c r="B833" s="39"/>
    </row>
    <row r="834" spans="2:2" x14ac:dyDescent="0.3">
      <c r="B834" s="39"/>
    </row>
    <row r="835" spans="2:2" x14ac:dyDescent="0.3">
      <c r="B835" s="39"/>
    </row>
    <row r="836" spans="2:2" x14ac:dyDescent="0.3">
      <c r="B836" s="39"/>
    </row>
    <row r="837" spans="2:2" x14ac:dyDescent="0.3">
      <c r="B837" s="39"/>
    </row>
    <row r="838" spans="2:2" x14ac:dyDescent="0.3">
      <c r="B838" s="39"/>
    </row>
    <row r="839" spans="2:2" x14ac:dyDescent="0.3">
      <c r="B839" s="39"/>
    </row>
    <row r="840" spans="2:2" x14ac:dyDescent="0.3">
      <c r="B840" s="39"/>
    </row>
    <row r="841" spans="2:2" x14ac:dyDescent="0.3">
      <c r="B841" s="39"/>
    </row>
    <row r="842" spans="2:2" x14ac:dyDescent="0.3">
      <c r="B842" s="39"/>
    </row>
    <row r="843" spans="2:2" x14ac:dyDescent="0.3">
      <c r="B843" s="39"/>
    </row>
    <row r="844" spans="2:2" x14ac:dyDescent="0.3">
      <c r="B844" s="39"/>
    </row>
    <row r="845" spans="2:2" x14ac:dyDescent="0.3">
      <c r="B845" s="39"/>
    </row>
    <row r="846" spans="2:2" x14ac:dyDescent="0.3">
      <c r="B846" s="39"/>
    </row>
    <row r="847" spans="2:2" x14ac:dyDescent="0.3">
      <c r="B847" s="39"/>
    </row>
    <row r="848" spans="2:2" x14ac:dyDescent="0.3">
      <c r="B848" s="39"/>
    </row>
    <row r="849" spans="2:2" x14ac:dyDescent="0.3">
      <c r="B849" s="39"/>
    </row>
    <row r="850" spans="2:2" x14ac:dyDescent="0.3">
      <c r="B850" s="39"/>
    </row>
    <row r="851" spans="2:2" x14ac:dyDescent="0.3">
      <c r="B851" s="39"/>
    </row>
    <row r="852" spans="2:2" x14ac:dyDescent="0.3">
      <c r="B852" s="39"/>
    </row>
    <row r="853" spans="2:2" x14ac:dyDescent="0.3">
      <c r="B853" s="39"/>
    </row>
    <row r="854" spans="2:2" x14ac:dyDescent="0.3">
      <c r="B854" s="39"/>
    </row>
    <row r="855" spans="2:2" x14ac:dyDescent="0.3">
      <c r="B855" s="39"/>
    </row>
    <row r="856" spans="2:2" x14ac:dyDescent="0.3">
      <c r="B856" s="39"/>
    </row>
    <row r="857" spans="2:2" x14ac:dyDescent="0.3">
      <c r="B857" s="39"/>
    </row>
    <row r="858" spans="2:2" x14ac:dyDescent="0.3">
      <c r="B858" s="39"/>
    </row>
    <row r="859" spans="2:2" x14ac:dyDescent="0.3">
      <c r="B859" s="39"/>
    </row>
    <row r="860" spans="2:2" x14ac:dyDescent="0.3">
      <c r="B860" s="39"/>
    </row>
    <row r="861" spans="2:2" x14ac:dyDescent="0.3">
      <c r="B861" s="39"/>
    </row>
    <row r="862" spans="2:2" x14ac:dyDescent="0.3">
      <c r="B862" s="39"/>
    </row>
    <row r="863" spans="2:2" x14ac:dyDescent="0.3">
      <c r="B863" s="39"/>
    </row>
    <row r="864" spans="2:2" x14ac:dyDescent="0.3">
      <c r="B864" s="39"/>
    </row>
    <row r="865" spans="2:2" x14ac:dyDescent="0.3">
      <c r="B865" s="39"/>
    </row>
    <row r="866" spans="2:2" x14ac:dyDescent="0.3">
      <c r="B866" s="39"/>
    </row>
    <row r="867" spans="2:2" x14ac:dyDescent="0.3">
      <c r="B867" s="39"/>
    </row>
    <row r="868" spans="2:2" x14ac:dyDescent="0.3">
      <c r="B868" s="39"/>
    </row>
    <row r="869" spans="2:2" x14ac:dyDescent="0.3">
      <c r="B869" s="39"/>
    </row>
    <row r="870" spans="2:2" x14ac:dyDescent="0.3">
      <c r="B870" s="39"/>
    </row>
    <row r="871" spans="2:2" x14ac:dyDescent="0.3">
      <c r="B871" s="39"/>
    </row>
    <row r="872" spans="2:2" x14ac:dyDescent="0.3">
      <c r="B872" s="39"/>
    </row>
    <row r="873" spans="2:2" x14ac:dyDescent="0.3">
      <c r="B873" s="39"/>
    </row>
    <row r="874" spans="2:2" x14ac:dyDescent="0.3">
      <c r="B874" s="39"/>
    </row>
    <row r="875" spans="2:2" x14ac:dyDescent="0.3">
      <c r="B875" s="39"/>
    </row>
    <row r="876" spans="2:2" x14ac:dyDescent="0.3">
      <c r="B876" s="39"/>
    </row>
    <row r="877" spans="2:2" x14ac:dyDescent="0.3">
      <c r="B877" s="39"/>
    </row>
    <row r="878" spans="2:2" x14ac:dyDescent="0.3">
      <c r="B878" s="39"/>
    </row>
    <row r="879" spans="2:2" x14ac:dyDescent="0.3">
      <c r="B879" s="39"/>
    </row>
    <row r="880" spans="2:2" x14ac:dyDescent="0.3">
      <c r="B880" s="39"/>
    </row>
    <row r="881" spans="2:2" x14ac:dyDescent="0.3">
      <c r="B881" s="39"/>
    </row>
    <row r="882" spans="2:2" x14ac:dyDescent="0.3">
      <c r="B882" s="39"/>
    </row>
    <row r="883" spans="2:2" x14ac:dyDescent="0.3">
      <c r="B883" s="39"/>
    </row>
    <row r="884" spans="2:2" x14ac:dyDescent="0.3">
      <c r="B884" s="39"/>
    </row>
    <row r="885" spans="2:2" x14ac:dyDescent="0.3">
      <c r="B885" s="39"/>
    </row>
    <row r="886" spans="2:2" x14ac:dyDescent="0.3">
      <c r="B886" s="39"/>
    </row>
    <row r="887" spans="2:2" x14ac:dyDescent="0.3">
      <c r="B887" s="39"/>
    </row>
    <row r="888" spans="2:2" x14ac:dyDescent="0.3">
      <c r="B888" s="39"/>
    </row>
    <row r="889" spans="2:2" x14ac:dyDescent="0.3">
      <c r="B889" s="39"/>
    </row>
    <row r="890" spans="2:2" x14ac:dyDescent="0.3">
      <c r="B890" s="39"/>
    </row>
    <row r="891" spans="2:2" x14ac:dyDescent="0.3">
      <c r="B891" s="39"/>
    </row>
    <row r="892" spans="2:2" x14ac:dyDescent="0.3">
      <c r="B892" s="39"/>
    </row>
    <row r="893" spans="2:2" x14ac:dyDescent="0.3">
      <c r="B893" s="39"/>
    </row>
    <row r="894" spans="2:2" x14ac:dyDescent="0.3">
      <c r="B894" s="39"/>
    </row>
    <row r="895" spans="2:2" x14ac:dyDescent="0.3">
      <c r="B895" s="39"/>
    </row>
    <row r="896" spans="2:2" x14ac:dyDescent="0.3">
      <c r="B896" s="39"/>
    </row>
    <row r="897" spans="2:2" x14ac:dyDescent="0.3">
      <c r="B897" s="39"/>
    </row>
    <row r="898" spans="2:2" x14ac:dyDescent="0.3">
      <c r="B898" s="39"/>
    </row>
    <row r="899" spans="2:2" x14ac:dyDescent="0.3">
      <c r="B899" s="39"/>
    </row>
    <row r="900" spans="2:2" x14ac:dyDescent="0.3">
      <c r="B900" s="39"/>
    </row>
    <row r="901" spans="2:2" x14ac:dyDescent="0.3">
      <c r="B901" s="39"/>
    </row>
    <row r="902" spans="2:2" x14ac:dyDescent="0.3">
      <c r="B902" s="39"/>
    </row>
    <row r="903" spans="2:2" x14ac:dyDescent="0.3">
      <c r="B903" s="39"/>
    </row>
    <row r="904" spans="2:2" x14ac:dyDescent="0.3">
      <c r="B904" s="39"/>
    </row>
    <row r="905" spans="2:2" x14ac:dyDescent="0.3">
      <c r="B905" s="39"/>
    </row>
    <row r="906" spans="2:2" x14ac:dyDescent="0.3">
      <c r="B906" s="39"/>
    </row>
    <row r="907" spans="2:2" x14ac:dyDescent="0.3">
      <c r="B907" s="39"/>
    </row>
    <row r="908" spans="2:2" x14ac:dyDescent="0.3">
      <c r="B908" s="39"/>
    </row>
    <row r="909" spans="2:2" x14ac:dyDescent="0.3">
      <c r="B909" s="39"/>
    </row>
    <row r="910" spans="2:2" x14ac:dyDescent="0.3">
      <c r="B910" s="39"/>
    </row>
    <row r="911" spans="2:2" x14ac:dyDescent="0.3">
      <c r="B911" s="39"/>
    </row>
    <row r="912" spans="2:2" x14ac:dyDescent="0.3">
      <c r="B912" s="39"/>
    </row>
    <row r="913" spans="2:2" x14ac:dyDescent="0.3">
      <c r="B913" s="39"/>
    </row>
    <row r="914" spans="2:2" x14ac:dyDescent="0.3">
      <c r="B914" s="39"/>
    </row>
    <row r="915" spans="2:2" x14ac:dyDescent="0.3">
      <c r="B915" s="39"/>
    </row>
    <row r="916" spans="2:2" x14ac:dyDescent="0.3">
      <c r="B916" s="39"/>
    </row>
    <row r="917" spans="2:2" x14ac:dyDescent="0.3">
      <c r="B917" s="39"/>
    </row>
    <row r="918" spans="2:2" x14ac:dyDescent="0.3">
      <c r="B918" s="39"/>
    </row>
    <row r="919" spans="2:2" x14ac:dyDescent="0.3">
      <c r="B919" s="39"/>
    </row>
    <row r="920" spans="2:2" x14ac:dyDescent="0.3">
      <c r="B920" s="39"/>
    </row>
    <row r="921" spans="2:2" x14ac:dyDescent="0.3">
      <c r="B921" s="39"/>
    </row>
    <row r="922" spans="2:2" x14ac:dyDescent="0.3">
      <c r="B922" s="39"/>
    </row>
    <row r="923" spans="2:2" x14ac:dyDescent="0.3">
      <c r="B923" s="39"/>
    </row>
    <row r="924" spans="2:2" x14ac:dyDescent="0.3">
      <c r="B924" s="39"/>
    </row>
    <row r="925" spans="2:2" x14ac:dyDescent="0.3">
      <c r="B925" s="39"/>
    </row>
    <row r="926" spans="2:2" x14ac:dyDescent="0.3">
      <c r="B926" s="39"/>
    </row>
    <row r="927" spans="2:2" x14ac:dyDescent="0.3">
      <c r="B927" s="39"/>
    </row>
    <row r="928" spans="2:2" x14ac:dyDescent="0.3">
      <c r="B928" s="39"/>
    </row>
    <row r="929" spans="2:2" x14ac:dyDescent="0.3">
      <c r="B929" s="39"/>
    </row>
    <row r="930" spans="2:2" x14ac:dyDescent="0.3">
      <c r="B930" s="39"/>
    </row>
    <row r="931" spans="2:2" x14ac:dyDescent="0.3">
      <c r="B931" s="39"/>
    </row>
    <row r="932" spans="2:2" x14ac:dyDescent="0.3">
      <c r="B932" s="39"/>
    </row>
    <row r="933" spans="2:2" x14ac:dyDescent="0.3">
      <c r="B933" s="39"/>
    </row>
    <row r="934" spans="2:2" x14ac:dyDescent="0.3">
      <c r="B934" s="39"/>
    </row>
    <row r="935" spans="2:2" x14ac:dyDescent="0.3">
      <c r="B935" s="39"/>
    </row>
    <row r="936" spans="2:2" x14ac:dyDescent="0.3">
      <c r="B936" s="39"/>
    </row>
    <row r="937" spans="2:2" x14ac:dyDescent="0.3">
      <c r="B937" s="39"/>
    </row>
    <row r="938" spans="2:2" x14ac:dyDescent="0.3">
      <c r="B938" s="39"/>
    </row>
    <row r="939" spans="2:2" x14ac:dyDescent="0.3">
      <c r="B939" s="39"/>
    </row>
    <row r="940" spans="2:2" x14ac:dyDescent="0.3">
      <c r="B940" s="39"/>
    </row>
    <row r="941" spans="2:2" x14ac:dyDescent="0.3">
      <c r="B941" s="39"/>
    </row>
    <row r="942" spans="2:2" x14ac:dyDescent="0.3">
      <c r="B942" s="39"/>
    </row>
    <row r="943" spans="2:2" x14ac:dyDescent="0.3">
      <c r="B943" s="39"/>
    </row>
    <row r="944" spans="2:2" x14ac:dyDescent="0.3">
      <c r="B944" s="39"/>
    </row>
    <row r="945" spans="2:2" x14ac:dyDescent="0.3">
      <c r="B945" s="39"/>
    </row>
    <row r="946" spans="2:2" x14ac:dyDescent="0.3">
      <c r="B946" s="39"/>
    </row>
    <row r="947" spans="2:2" x14ac:dyDescent="0.3">
      <c r="B947" s="39"/>
    </row>
    <row r="948" spans="2:2" x14ac:dyDescent="0.3">
      <c r="B948" s="39"/>
    </row>
    <row r="949" spans="2:2" x14ac:dyDescent="0.3">
      <c r="B949" s="39"/>
    </row>
    <row r="950" spans="2:2" x14ac:dyDescent="0.3">
      <c r="B950" s="39"/>
    </row>
    <row r="951" spans="2:2" x14ac:dyDescent="0.3">
      <c r="B951" s="39"/>
    </row>
    <row r="952" spans="2:2" x14ac:dyDescent="0.3">
      <c r="B952" s="39"/>
    </row>
    <row r="953" spans="2:2" x14ac:dyDescent="0.3">
      <c r="B953" s="39"/>
    </row>
    <row r="954" spans="2:2" x14ac:dyDescent="0.3">
      <c r="B954" s="39"/>
    </row>
    <row r="955" spans="2:2" x14ac:dyDescent="0.3">
      <c r="B955" s="39"/>
    </row>
    <row r="956" spans="2:2" x14ac:dyDescent="0.3">
      <c r="B956" s="39"/>
    </row>
    <row r="957" spans="2:2" x14ac:dyDescent="0.3">
      <c r="B957" s="39"/>
    </row>
    <row r="958" spans="2:2" x14ac:dyDescent="0.3">
      <c r="B958" s="39"/>
    </row>
    <row r="959" spans="2:2" x14ac:dyDescent="0.3">
      <c r="B959" s="39"/>
    </row>
    <row r="960" spans="2:2" x14ac:dyDescent="0.3">
      <c r="B960" s="39"/>
    </row>
    <row r="961" spans="2:2" x14ac:dyDescent="0.3">
      <c r="B961" s="39"/>
    </row>
    <row r="962" spans="2:2" x14ac:dyDescent="0.3">
      <c r="B962" s="39"/>
    </row>
    <row r="963" spans="2:2" x14ac:dyDescent="0.3">
      <c r="B963" s="39"/>
    </row>
    <row r="964" spans="2:2" x14ac:dyDescent="0.3">
      <c r="B964" s="39"/>
    </row>
    <row r="965" spans="2:2" x14ac:dyDescent="0.3">
      <c r="B965" s="39"/>
    </row>
    <row r="966" spans="2:2" x14ac:dyDescent="0.3">
      <c r="B966" s="39"/>
    </row>
    <row r="967" spans="2:2" x14ac:dyDescent="0.3">
      <c r="B967" s="39"/>
    </row>
    <row r="968" spans="2:2" x14ac:dyDescent="0.3">
      <c r="B968" s="39"/>
    </row>
    <row r="969" spans="2:2" x14ac:dyDescent="0.3">
      <c r="B969" s="39"/>
    </row>
    <row r="970" spans="2:2" x14ac:dyDescent="0.3">
      <c r="B970" s="39"/>
    </row>
    <row r="971" spans="2:2" x14ac:dyDescent="0.3">
      <c r="B971" s="39"/>
    </row>
    <row r="972" spans="2:2" x14ac:dyDescent="0.3">
      <c r="B972" s="39"/>
    </row>
    <row r="973" spans="2:2" x14ac:dyDescent="0.3">
      <c r="B973" s="39"/>
    </row>
    <row r="974" spans="2:2" x14ac:dyDescent="0.3">
      <c r="B974" s="39"/>
    </row>
    <row r="975" spans="2:2" x14ac:dyDescent="0.3">
      <c r="B975" s="39"/>
    </row>
    <row r="976" spans="2:2" x14ac:dyDescent="0.3">
      <c r="B976" s="39"/>
    </row>
    <row r="977" spans="2:2" x14ac:dyDescent="0.3">
      <c r="B977" s="39"/>
    </row>
    <row r="978" spans="2:2" x14ac:dyDescent="0.3">
      <c r="B978" s="39"/>
    </row>
    <row r="979" spans="2:2" x14ac:dyDescent="0.3">
      <c r="B979" s="39"/>
    </row>
    <row r="980" spans="2:2" x14ac:dyDescent="0.3">
      <c r="B980" s="39"/>
    </row>
    <row r="981" spans="2:2" x14ac:dyDescent="0.3">
      <c r="B981" s="39"/>
    </row>
    <row r="982" spans="2:2" x14ac:dyDescent="0.3">
      <c r="B982" s="39"/>
    </row>
    <row r="983" spans="2:2" x14ac:dyDescent="0.3">
      <c r="B983" s="39"/>
    </row>
    <row r="984" spans="2:2" x14ac:dyDescent="0.3">
      <c r="B984" s="39"/>
    </row>
    <row r="985" spans="2:2" x14ac:dyDescent="0.3">
      <c r="B985" s="39"/>
    </row>
    <row r="986" spans="2:2" x14ac:dyDescent="0.3">
      <c r="B986" s="39"/>
    </row>
    <row r="987" spans="2:2" x14ac:dyDescent="0.3">
      <c r="B987" s="39"/>
    </row>
    <row r="988" spans="2:2" x14ac:dyDescent="0.3">
      <c r="B988" s="39"/>
    </row>
    <row r="989" spans="2:2" x14ac:dyDescent="0.3">
      <c r="B989" s="39"/>
    </row>
    <row r="990" spans="2:2" x14ac:dyDescent="0.3">
      <c r="B990" s="39"/>
    </row>
    <row r="991" spans="2:2" x14ac:dyDescent="0.3">
      <c r="B991" s="39"/>
    </row>
    <row r="992" spans="2:2" x14ac:dyDescent="0.3">
      <c r="B992" s="39"/>
    </row>
    <row r="993" spans="2:2" x14ac:dyDescent="0.3">
      <c r="B993" s="39"/>
    </row>
    <row r="994" spans="2:2" x14ac:dyDescent="0.3">
      <c r="B994" s="39"/>
    </row>
    <row r="995" spans="2:2" x14ac:dyDescent="0.3">
      <c r="B995" s="39"/>
    </row>
    <row r="996" spans="2:2" x14ac:dyDescent="0.3">
      <c r="B996" s="39"/>
    </row>
    <row r="997" spans="2:2" x14ac:dyDescent="0.3">
      <c r="B997" s="39"/>
    </row>
    <row r="998" spans="2:2" x14ac:dyDescent="0.3">
      <c r="B998" s="39"/>
    </row>
    <row r="999" spans="2:2" x14ac:dyDescent="0.3">
      <c r="B999" s="39"/>
    </row>
    <row r="1000" spans="2:2" x14ac:dyDescent="0.3">
      <c r="B1000" s="39"/>
    </row>
    <row r="1001" spans="2:2" x14ac:dyDescent="0.3">
      <c r="B1001" s="39"/>
    </row>
    <row r="1002" spans="2:2" x14ac:dyDescent="0.3">
      <c r="B1002" s="39"/>
    </row>
    <row r="1003" spans="2:2" x14ac:dyDescent="0.3">
      <c r="B1003" s="39"/>
    </row>
    <row r="1004" spans="2:2" x14ac:dyDescent="0.3">
      <c r="B1004" s="39"/>
    </row>
    <row r="1005" spans="2:2" x14ac:dyDescent="0.3">
      <c r="B1005" s="39"/>
    </row>
    <row r="1006" spans="2:2" x14ac:dyDescent="0.3">
      <c r="B1006" s="39"/>
    </row>
    <row r="1007" spans="2:2" x14ac:dyDescent="0.3">
      <c r="B1007" s="39"/>
    </row>
    <row r="1008" spans="2:2" x14ac:dyDescent="0.3">
      <c r="B1008" s="39"/>
    </row>
    <row r="1009" spans="2:2" x14ac:dyDescent="0.3">
      <c r="B1009" s="39"/>
    </row>
    <row r="1010" spans="2:2" x14ac:dyDescent="0.3">
      <c r="B1010" s="39"/>
    </row>
    <row r="1011" spans="2:2" x14ac:dyDescent="0.3">
      <c r="B1011" s="39"/>
    </row>
    <row r="1012" spans="2:2" x14ac:dyDescent="0.3">
      <c r="B1012" s="39"/>
    </row>
    <row r="1013" spans="2:2" x14ac:dyDescent="0.3">
      <c r="B1013" s="39"/>
    </row>
    <row r="1014" spans="2:2" x14ac:dyDescent="0.3">
      <c r="B1014" s="39"/>
    </row>
    <row r="1015" spans="2:2" x14ac:dyDescent="0.3">
      <c r="B1015" s="39"/>
    </row>
    <row r="1016" spans="2:2" x14ac:dyDescent="0.3">
      <c r="B1016" s="39"/>
    </row>
    <row r="1017" spans="2:2" x14ac:dyDescent="0.3">
      <c r="B1017" s="39"/>
    </row>
    <row r="1018" spans="2:2" x14ac:dyDescent="0.3">
      <c r="B1018" s="39"/>
    </row>
    <row r="1019" spans="2:2" x14ac:dyDescent="0.3">
      <c r="B1019" s="39"/>
    </row>
    <row r="1020" spans="2:2" x14ac:dyDescent="0.3">
      <c r="B1020" s="39"/>
    </row>
    <row r="1021" spans="2:2" x14ac:dyDescent="0.3">
      <c r="B1021" s="39"/>
    </row>
    <row r="1022" spans="2:2" x14ac:dyDescent="0.3">
      <c r="B1022" s="39"/>
    </row>
    <row r="1023" spans="2:2" x14ac:dyDescent="0.3">
      <c r="B1023" s="39"/>
    </row>
    <row r="1024" spans="2:2" x14ac:dyDescent="0.3">
      <c r="B1024" s="39"/>
    </row>
    <row r="1025" spans="2:2" x14ac:dyDescent="0.3">
      <c r="B1025" s="39"/>
    </row>
    <row r="1026" spans="2:2" x14ac:dyDescent="0.3">
      <c r="B1026" s="39"/>
    </row>
    <row r="1027" spans="2:2" x14ac:dyDescent="0.3">
      <c r="B1027" s="39"/>
    </row>
    <row r="1028" spans="2:2" x14ac:dyDescent="0.3">
      <c r="B1028" s="39"/>
    </row>
    <row r="1029" spans="2:2" x14ac:dyDescent="0.3">
      <c r="B1029" s="39"/>
    </row>
    <row r="1030" spans="2:2" x14ac:dyDescent="0.3">
      <c r="B1030" s="39"/>
    </row>
    <row r="1031" spans="2:2" x14ac:dyDescent="0.3">
      <c r="B1031" s="39"/>
    </row>
    <row r="1032" spans="2:2" x14ac:dyDescent="0.3">
      <c r="B1032" s="39"/>
    </row>
    <row r="1033" spans="2:2" x14ac:dyDescent="0.3">
      <c r="B1033" s="39"/>
    </row>
    <row r="1034" spans="2:2" x14ac:dyDescent="0.3">
      <c r="B1034" s="39"/>
    </row>
    <row r="1035" spans="2:2" x14ac:dyDescent="0.3">
      <c r="B1035" s="39"/>
    </row>
    <row r="1036" spans="2:2" x14ac:dyDescent="0.3">
      <c r="B1036" s="39"/>
    </row>
    <row r="1037" spans="2:2" x14ac:dyDescent="0.3">
      <c r="B1037" s="39"/>
    </row>
    <row r="1038" spans="2:2" x14ac:dyDescent="0.3">
      <c r="B1038" s="39"/>
    </row>
    <row r="1039" spans="2:2" x14ac:dyDescent="0.3">
      <c r="B1039" s="39"/>
    </row>
    <row r="1040" spans="2:2" x14ac:dyDescent="0.3">
      <c r="B1040" s="39"/>
    </row>
    <row r="1041" spans="2:2" x14ac:dyDescent="0.3">
      <c r="B1041" s="39"/>
    </row>
    <row r="1042" spans="2:2" x14ac:dyDescent="0.3">
      <c r="B1042" s="39"/>
    </row>
    <row r="1043" spans="2:2" x14ac:dyDescent="0.3">
      <c r="B1043" s="39"/>
    </row>
    <row r="1044" spans="2:2" x14ac:dyDescent="0.3">
      <c r="B1044" s="39"/>
    </row>
    <row r="1045" spans="2:2" x14ac:dyDescent="0.3">
      <c r="B1045" s="39"/>
    </row>
    <row r="1046" spans="2:2" x14ac:dyDescent="0.3">
      <c r="B1046" s="39"/>
    </row>
    <row r="1047" spans="2:2" x14ac:dyDescent="0.3">
      <c r="B1047" s="39"/>
    </row>
    <row r="1048" spans="2:2" x14ac:dyDescent="0.3">
      <c r="B1048" s="39"/>
    </row>
    <row r="1049" spans="2:2" x14ac:dyDescent="0.3">
      <c r="B1049" s="39"/>
    </row>
    <row r="1050" spans="2:2" x14ac:dyDescent="0.3">
      <c r="B1050" s="39"/>
    </row>
    <row r="1051" spans="2:2" x14ac:dyDescent="0.3">
      <c r="B1051" s="39"/>
    </row>
    <row r="1052" spans="2:2" x14ac:dyDescent="0.3">
      <c r="B1052" s="39"/>
    </row>
    <row r="1053" spans="2:2" x14ac:dyDescent="0.3">
      <c r="B1053" s="39"/>
    </row>
    <row r="1054" spans="2:2" x14ac:dyDescent="0.3">
      <c r="B1054" s="39"/>
    </row>
    <row r="1055" spans="2:2" x14ac:dyDescent="0.3">
      <c r="B1055" s="39"/>
    </row>
    <row r="1056" spans="2:2" x14ac:dyDescent="0.3">
      <c r="B1056" s="39"/>
    </row>
    <row r="1057" spans="2:2" x14ac:dyDescent="0.3">
      <c r="B1057" s="39"/>
    </row>
    <row r="1058" spans="2:2" x14ac:dyDescent="0.3">
      <c r="B1058" s="39"/>
    </row>
    <row r="1059" spans="2:2" x14ac:dyDescent="0.3">
      <c r="B1059" s="39"/>
    </row>
    <row r="1060" spans="2:2" x14ac:dyDescent="0.3">
      <c r="B1060" s="39"/>
    </row>
    <row r="1061" spans="2:2" x14ac:dyDescent="0.3">
      <c r="B1061" s="39"/>
    </row>
    <row r="1062" spans="2:2" x14ac:dyDescent="0.3">
      <c r="B1062" s="39"/>
    </row>
    <row r="1063" spans="2:2" x14ac:dyDescent="0.3">
      <c r="B1063" s="39"/>
    </row>
    <row r="1064" spans="2:2" x14ac:dyDescent="0.3">
      <c r="B1064" s="39"/>
    </row>
    <row r="1065" spans="2:2" x14ac:dyDescent="0.3">
      <c r="B1065" s="39"/>
    </row>
    <row r="1066" spans="2:2" x14ac:dyDescent="0.3">
      <c r="B1066" s="39"/>
    </row>
    <row r="1067" spans="2:2" x14ac:dyDescent="0.3">
      <c r="B1067" s="39"/>
    </row>
    <row r="1068" spans="2:2" x14ac:dyDescent="0.3">
      <c r="B1068" s="39"/>
    </row>
    <row r="1069" spans="2:2" x14ac:dyDescent="0.3">
      <c r="B1069" s="39"/>
    </row>
    <row r="1070" spans="2:2" x14ac:dyDescent="0.3">
      <c r="B1070" s="39"/>
    </row>
    <row r="1071" spans="2:2" x14ac:dyDescent="0.3">
      <c r="B1071" s="39"/>
    </row>
    <row r="1072" spans="2:2" x14ac:dyDescent="0.3">
      <c r="B1072" s="39"/>
    </row>
    <row r="1073" spans="2:2" x14ac:dyDescent="0.3">
      <c r="B1073" s="39"/>
    </row>
    <row r="1074" spans="2:2" x14ac:dyDescent="0.3">
      <c r="B1074" s="39"/>
    </row>
    <row r="1075" spans="2:2" x14ac:dyDescent="0.3">
      <c r="B1075" s="39"/>
    </row>
    <row r="1076" spans="2:2" x14ac:dyDescent="0.3">
      <c r="B1076" s="39"/>
    </row>
    <row r="1077" spans="2:2" x14ac:dyDescent="0.3">
      <c r="B1077" s="39"/>
    </row>
    <row r="1078" spans="2:2" x14ac:dyDescent="0.3">
      <c r="B1078" s="39"/>
    </row>
    <row r="1079" spans="2:2" x14ac:dyDescent="0.3">
      <c r="B1079" s="39"/>
    </row>
    <row r="1080" spans="2:2" x14ac:dyDescent="0.3">
      <c r="B1080" s="39"/>
    </row>
    <row r="1081" spans="2:2" x14ac:dyDescent="0.3">
      <c r="B1081" s="39"/>
    </row>
    <row r="1082" spans="2:2" x14ac:dyDescent="0.3">
      <c r="B1082" s="39"/>
    </row>
    <row r="1083" spans="2:2" x14ac:dyDescent="0.3">
      <c r="B1083" s="39"/>
    </row>
    <row r="1084" spans="2:2" x14ac:dyDescent="0.3">
      <c r="B1084" s="39"/>
    </row>
    <row r="1085" spans="2:2" x14ac:dyDescent="0.3">
      <c r="B1085" s="39"/>
    </row>
    <row r="1086" spans="2:2" x14ac:dyDescent="0.3">
      <c r="B1086" s="39"/>
    </row>
    <row r="1087" spans="2:2" x14ac:dyDescent="0.3">
      <c r="B1087" s="39"/>
    </row>
    <row r="1088" spans="2:2" x14ac:dyDescent="0.3">
      <c r="B1088" s="39"/>
    </row>
    <row r="1089" spans="2:2" x14ac:dyDescent="0.3">
      <c r="B1089" s="39"/>
    </row>
    <row r="1090" spans="2:2" x14ac:dyDescent="0.3">
      <c r="B1090" s="39"/>
    </row>
    <row r="1091" spans="2:2" x14ac:dyDescent="0.3">
      <c r="B1091" s="39"/>
    </row>
    <row r="1092" spans="2:2" x14ac:dyDescent="0.3">
      <c r="B1092" s="39"/>
    </row>
    <row r="1093" spans="2:2" x14ac:dyDescent="0.3">
      <c r="B1093" s="39"/>
    </row>
    <row r="1094" spans="2:2" x14ac:dyDescent="0.3">
      <c r="B1094" s="39"/>
    </row>
    <row r="1095" spans="2:2" x14ac:dyDescent="0.3">
      <c r="B1095" s="39"/>
    </row>
    <row r="1096" spans="2:2" x14ac:dyDescent="0.3">
      <c r="B1096" s="39"/>
    </row>
    <row r="1097" spans="2:2" x14ac:dyDescent="0.3">
      <c r="B1097" s="39"/>
    </row>
    <row r="1098" spans="2:2" x14ac:dyDescent="0.3">
      <c r="B1098" s="39"/>
    </row>
    <row r="1099" spans="2:2" x14ac:dyDescent="0.3">
      <c r="B1099" s="39"/>
    </row>
    <row r="1100" spans="2:2" x14ac:dyDescent="0.3">
      <c r="B1100" s="39"/>
    </row>
    <row r="1101" spans="2:2" x14ac:dyDescent="0.3">
      <c r="B1101" s="39"/>
    </row>
    <row r="1102" spans="2:2" x14ac:dyDescent="0.3">
      <c r="B1102" s="39"/>
    </row>
    <row r="1103" spans="2:2" x14ac:dyDescent="0.3">
      <c r="B1103" s="39"/>
    </row>
    <row r="1104" spans="2:2" x14ac:dyDescent="0.3">
      <c r="B1104" s="39"/>
    </row>
    <row r="1105" spans="2:2" x14ac:dyDescent="0.3">
      <c r="B1105" s="39"/>
    </row>
    <row r="1106" spans="2:2" x14ac:dyDescent="0.3">
      <c r="B1106" s="39"/>
    </row>
    <row r="1107" spans="2:2" x14ac:dyDescent="0.3">
      <c r="B1107" s="39"/>
    </row>
    <row r="1108" spans="2:2" x14ac:dyDescent="0.3">
      <c r="B1108" s="39"/>
    </row>
    <row r="1109" spans="2:2" x14ac:dyDescent="0.3">
      <c r="B1109" s="39"/>
    </row>
    <row r="1110" spans="2:2" x14ac:dyDescent="0.3">
      <c r="B1110" s="39"/>
    </row>
    <row r="1111" spans="2:2" x14ac:dyDescent="0.3">
      <c r="B1111" s="39"/>
    </row>
    <row r="1112" spans="2:2" x14ac:dyDescent="0.3">
      <c r="B1112" s="39"/>
    </row>
    <row r="1113" spans="2:2" x14ac:dyDescent="0.3">
      <c r="B1113" s="39"/>
    </row>
    <row r="1114" spans="2:2" x14ac:dyDescent="0.3">
      <c r="B1114" s="39"/>
    </row>
    <row r="1115" spans="2:2" x14ac:dyDescent="0.3">
      <c r="B1115" s="39"/>
    </row>
    <row r="1116" spans="2:2" x14ac:dyDescent="0.3">
      <c r="B1116" s="39"/>
    </row>
    <row r="1117" spans="2:2" x14ac:dyDescent="0.3">
      <c r="B1117" s="39"/>
    </row>
    <row r="1118" spans="2:2" x14ac:dyDescent="0.3">
      <c r="B1118" s="39"/>
    </row>
    <row r="1119" spans="2:2" x14ac:dyDescent="0.3">
      <c r="B1119" s="39"/>
    </row>
    <row r="1120" spans="2:2" x14ac:dyDescent="0.3">
      <c r="B1120" s="39"/>
    </row>
    <row r="1121" spans="2:2" x14ac:dyDescent="0.3">
      <c r="B1121" s="39"/>
    </row>
    <row r="1122" spans="2:2" x14ac:dyDescent="0.3">
      <c r="B1122" s="39"/>
    </row>
    <row r="1123" spans="2:2" x14ac:dyDescent="0.3">
      <c r="B1123" s="39"/>
    </row>
    <row r="1124" spans="2:2" x14ac:dyDescent="0.3">
      <c r="B1124" s="39"/>
    </row>
    <row r="1125" spans="2:2" x14ac:dyDescent="0.3">
      <c r="B1125" s="39"/>
    </row>
    <row r="1126" spans="2:2" x14ac:dyDescent="0.3">
      <c r="B1126" s="39"/>
    </row>
    <row r="1127" spans="2:2" x14ac:dyDescent="0.3">
      <c r="B1127" s="39"/>
    </row>
    <row r="1128" spans="2:2" x14ac:dyDescent="0.3">
      <c r="B1128" s="39"/>
    </row>
    <row r="1129" spans="2:2" x14ac:dyDescent="0.3">
      <c r="B1129" s="39"/>
    </row>
    <row r="1130" spans="2:2" x14ac:dyDescent="0.3">
      <c r="B1130" s="39"/>
    </row>
    <row r="1131" spans="2:2" x14ac:dyDescent="0.3">
      <c r="B1131" s="39"/>
    </row>
    <row r="1132" spans="2:2" x14ac:dyDescent="0.3">
      <c r="B1132" s="39"/>
    </row>
    <row r="1133" spans="2:2" x14ac:dyDescent="0.3">
      <c r="B1133" s="39"/>
    </row>
    <row r="1134" spans="2:2" x14ac:dyDescent="0.3">
      <c r="B1134" s="39"/>
    </row>
    <row r="1135" spans="2:2" x14ac:dyDescent="0.3">
      <c r="B1135" s="39"/>
    </row>
    <row r="1136" spans="2:2" x14ac:dyDescent="0.3">
      <c r="B1136" s="39"/>
    </row>
    <row r="1137" spans="2:2" x14ac:dyDescent="0.3">
      <c r="B1137" s="39"/>
    </row>
    <row r="1138" spans="2:2" x14ac:dyDescent="0.3">
      <c r="B1138" s="39"/>
    </row>
    <row r="1139" spans="2:2" x14ac:dyDescent="0.3">
      <c r="B1139" s="39"/>
    </row>
    <row r="1140" spans="2:2" x14ac:dyDescent="0.3">
      <c r="B1140" s="39"/>
    </row>
    <row r="1141" spans="2:2" x14ac:dyDescent="0.3">
      <c r="B1141" s="39"/>
    </row>
    <row r="1142" spans="2:2" x14ac:dyDescent="0.3">
      <c r="B1142" s="39"/>
    </row>
    <row r="1143" spans="2:2" x14ac:dyDescent="0.3">
      <c r="B1143" s="39"/>
    </row>
    <row r="1144" spans="2:2" x14ac:dyDescent="0.3">
      <c r="B1144" s="39"/>
    </row>
    <row r="1145" spans="2:2" x14ac:dyDescent="0.3">
      <c r="B1145" s="39"/>
    </row>
    <row r="1146" spans="2:2" x14ac:dyDescent="0.3">
      <c r="B1146" s="39"/>
    </row>
    <row r="1147" spans="2:2" x14ac:dyDescent="0.3">
      <c r="B1147" s="39"/>
    </row>
    <row r="1148" spans="2:2" x14ac:dyDescent="0.3">
      <c r="B1148" s="39"/>
    </row>
    <row r="1149" spans="2:2" x14ac:dyDescent="0.3">
      <c r="B1149" s="39"/>
    </row>
    <row r="1150" spans="2:2" x14ac:dyDescent="0.3">
      <c r="B1150" s="39"/>
    </row>
    <row r="1151" spans="2:2" x14ac:dyDescent="0.3">
      <c r="B1151" s="39"/>
    </row>
    <row r="1152" spans="2:2" x14ac:dyDescent="0.3">
      <c r="B1152" s="39"/>
    </row>
    <row r="1153" spans="2:2" x14ac:dyDescent="0.3">
      <c r="B1153" s="39"/>
    </row>
    <row r="1154" spans="2:2" x14ac:dyDescent="0.3">
      <c r="B1154" s="39"/>
    </row>
    <row r="1155" spans="2:2" x14ac:dyDescent="0.3">
      <c r="B1155" s="39"/>
    </row>
    <row r="1156" spans="2:2" x14ac:dyDescent="0.3">
      <c r="B1156" s="39"/>
    </row>
    <row r="1157" spans="2:2" x14ac:dyDescent="0.3">
      <c r="B1157" s="39"/>
    </row>
    <row r="1158" spans="2:2" x14ac:dyDescent="0.3">
      <c r="B1158" s="39"/>
    </row>
    <row r="1159" spans="2:2" x14ac:dyDescent="0.3">
      <c r="B1159" s="39"/>
    </row>
    <row r="1160" spans="2:2" x14ac:dyDescent="0.3">
      <c r="B1160" s="39"/>
    </row>
    <row r="1161" spans="2:2" x14ac:dyDescent="0.3">
      <c r="B1161" s="39"/>
    </row>
    <row r="1162" spans="2:2" x14ac:dyDescent="0.3">
      <c r="B1162" s="39"/>
    </row>
    <row r="1163" spans="2:2" x14ac:dyDescent="0.3">
      <c r="B1163" s="39"/>
    </row>
    <row r="1164" spans="2:2" x14ac:dyDescent="0.3">
      <c r="B1164" s="39"/>
    </row>
    <row r="1165" spans="2:2" x14ac:dyDescent="0.3">
      <c r="B1165" s="39"/>
    </row>
    <row r="1166" spans="2:2" x14ac:dyDescent="0.3">
      <c r="B1166" s="39"/>
    </row>
    <row r="1167" spans="2:2" x14ac:dyDescent="0.3">
      <c r="B1167" s="39"/>
    </row>
    <row r="1168" spans="2:2" x14ac:dyDescent="0.3">
      <c r="B1168" s="39"/>
    </row>
    <row r="1169" spans="2:2" x14ac:dyDescent="0.3">
      <c r="B1169" s="39"/>
    </row>
    <row r="1170" spans="2:2" x14ac:dyDescent="0.3">
      <c r="B1170" s="39"/>
    </row>
    <row r="1171" spans="2:2" x14ac:dyDescent="0.3">
      <c r="B1171" s="39"/>
    </row>
    <row r="1172" spans="2:2" x14ac:dyDescent="0.3">
      <c r="B1172" s="39"/>
    </row>
    <row r="1173" spans="2:2" x14ac:dyDescent="0.3">
      <c r="B1173" s="39"/>
    </row>
    <row r="1174" spans="2:2" x14ac:dyDescent="0.3">
      <c r="B1174" s="39"/>
    </row>
    <row r="1175" spans="2:2" x14ac:dyDescent="0.3">
      <c r="B1175" s="39"/>
    </row>
    <row r="1176" spans="2:2" x14ac:dyDescent="0.3">
      <c r="B1176" s="39"/>
    </row>
    <row r="1177" spans="2:2" x14ac:dyDescent="0.3">
      <c r="B1177" s="39"/>
    </row>
    <row r="1178" spans="2:2" x14ac:dyDescent="0.3">
      <c r="B1178" s="39"/>
    </row>
    <row r="1179" spans="2:2" x14ac:dyDescent="0.3">
      <c r="B1179" s="39"/>
    </row>
    <row r="1180" spans="2:2" x14ac:dyDescent="0.3">
      <c r="B1180" s="39"/>
    </row>
    <row r="1181" spans="2:2" x14ac:dyDescent="0.3">
      <c r="B1181" s="39"/>
    </row>
    <row r="1182" spans="2:2" x14ac:dyDescent="0.3">
      <c r="B1182" s="39"/>
    </row>
    <row r="1183" spans="2:2" x14ac:dyDescent="0.3">
      <c r="B1183" s="39"/>
    </row>
    <row r="1184" spans="2:2" x14ac:dyDescent="0.3">
      <c r="B1184" s="39"/>
    </row>
    <row r="1185" spans="2:2" x14ac:dyDescent="0.3">
      <c r="B1185" s="39"/>
    </row>
    <row r="1186" spans="2:2" x14ac:dyDescent="0.3">
      <c r="B1186" s="39"/>
    </row>
    <row r="1187" spans="2:2" x14ac:dyDescent="0.3">
      <c r="B1187" s="39"/>
    </row>
    <row r="1188" spans="2:2" x14ac:dyDescent="0.3">
      <c r="B1188" s="39"/>
    </row>
    <row r="1189" spans="2:2" x14ac:dyDescent="0.3">
      <c r="B1189" s="39"/>
    </row>
    <row r="1190" spans="2:2" x14ac:dyDescent="0.3">
      <c r="B1190" s="39"/>
    </row>
    <row r="1191" spans="2:2" x14ac:dyDescent="0.3">
      <c r="B1191" s="39"/>
    </row>
    <row r="1192" spans="2:2" x14ac:dyDescent="0.3">
      <c r="B1192" s="39"/>
    </row>
    <row r="1193" spans="2:2" x14ac:dyDescent="0.3">
      <c r="B1193" s="39"/>
    </row>
    <row r="1194" spans="2:2" x14ac:dyDescent="0.3">
      <c r="B1194" s="39"/>
    </row>
    <row r="1195" spans="2:2" x14ac:dyDescent="0.3">
      <c r="B1195" s="39"/>
    </row>
    <row r="1196" spans="2:2" x14ac:dyDescent="0.3">
      <c r="B1196" s="39"/>
    </row>
    <row r="1197" spans="2:2" x14ac:dyDescent="0.3">
      <c r="B1197" s="39"/>
    </row>
    <row r="1198" spans="2:2" x14ac:dyDescent="0.3">
      <c r="B1198" s="39"/>
    </row>
    <row r="1199" spans="2:2" x14ac:dyDescent="0.3">
      <c r="B1199" s="39"/>
    </row>
    <row r="1200" spans="2:2" x14ac:dyDescent="0.3">
      <c r="B1200" s="39"/>
    </row>
    <row r="1201" spans="2:2" x14ac:dyDescent="0.3">
      <c r="B1201" s="39"/>
    </row>
    <row r="1202" spans="2:2" x14ac:dyDescent="0.3">
      <c r="B1202" s="39"/>
    </row>
    <row r="1203" spans="2:2" x14ac:dyDescent="0.3">
      <c r="B1203" s="39"/>
    </row>
    <row r="1204" spans="2:2" x14ac:dyDescent="0.3">
      <c r="B1204" s="39"/>
    </row>
    <row r="1205" spans="2:2" x14ac:dyDescent="0.3">
      <c r="B1205" s="39"/>
    </row>
    <row r="1206" spans="2:2" x14ac:dyDescent="0.3">
      <c r="B1206" s="39"/>
    </row>
    <row r="1207" spans="2:2" x14ac:dyDescent="0.3">
      <c r="B1207" s="39"/>
    </row>
    <row r="1208" spans="2:2" x14ac:dyDescent="0.3">
      <c r="B1208" s="39"/>
    </row>
    <row r="1209" spans="2:2" x14ac:dyDescent="0.3">
      <c r="B1209" s="39"/>
    </row>
    <row r="1210" spans="2:2" x14ac:dyDescent="0.3">
      <c r="B1210" s="39"/>
    </row>
    <row r="1211" spans="2:2" x14ac:dyDescent="0.3">
      <c r="B1211" s="39"/>
    </row>
    <row r="1212" spans="2:2" x14ac:dyDescent="0.3">
      <c r="B1212" s="39"/>
    </row>
    <row r="1213" spans="2:2" x14ac:dyDescent="0.3">
      <c r="B1213" s="39"/>
    </row>
    <row r="1214" spans="2:2" x14ac:dyDescent="0.3">
      <c r="B1214" s="39"/>
    </row>
    <row r="1215" spans="2:2" x14ac:dyDescent="0.3">
      <c r="B1215" s="39"/>
    </row>
    <row r="1216" spans="2:2" x14ac:dyDescent="0.3">
      <c r="B1216" s="39"/>
    </row>
    <row r="1217" spans="2:2" x14ac:dyDescent="0.3">
      <c r="B1217" s="39"/>
    </row>
    <row r="1218" spans="2:2" x14ac:dyDescent="0.3">
      <c r="B1218" s="39"/>
    </row>
    <row r="1219" spans="2:2" x14ac:dyDescent="0.3">
      <c r="B1219" s="39"/>
    </row>
    <row r="1220" spans="2:2" x14ac:dyDescent="0.3">
      <c r="B1220" s="39"/>
    </row>
    <row r="1221" spans="2:2" x14ac:dyDescent="0.3">
      <c r="B1221" s="39"/>
    </row>
    <row r="1222" spans="2:2" x14ac:dyDescent="0.3">
      <c r="B1222" s="39"/>
    </row>
    <row r="1223" spans="2:2" x14ac:dyDescent="0.3">
      <c r="B1223" s="39"/>
    </row>
    <row r="1224" spans="2:2" x14ac:dyDescent="0.3">
      <c r="B1224" s="39"/>
    </row>
    <row r="1225" spans="2:2" x14ac:dyDescent="0.3">
      <c r="B1225" s="39"/>
    </row>
    <row r="1226" spans="2:2" x14ac:dyDescent="0.3">
      <c r="B1226" s="39"/>
    </row>
    <row r="1227" spans="2:2" x14ac:dyDescent="0.3">
      <c r="B1227" s="39"/>
    </row>
    <row r="1228" spans="2:2" x14ac:dyDescent="0.3">
      <c r="B1228" s="39"/>
    </row>
    <row r="1229" spans="2:2" x14ac:dyDescent="0.3">
      <c r="B1229" s="39"/>
    </row>
    <row r="1230" spans="2:2" x14ac:dyDescent="0.3">
      <c r="B1230" s="39"/>
    </row>
    <row r="1231" spans="2:2" x14ac:dyDescent="0.3">
      <c r="B1231" s="39"/>
    </row>
    <row r="1232" spans="2:2" x14ac:dyDescent="0.3">
      <c r="B1232" s="39"/>
    </row>
    <row r="1233" spans="2:2" x14ac:dyDescent="0.3">
      <c r="B1233" s="39"/>
    </row>
    <row r="1234" spans="2:2" x14ac:dyDescent="0.3">
      <c r="B1234" s="39"/>
    </row>
    <row r="1235" spans="2:2" x14ac:dyDescent="0.3">
      <c r="B1235" s="39"/>
    </row>
    <row r="1236" spans="2:2" x14ac:dyDescent="0.3">
      <c r="B1236" s="39"/>
    </row>
    <row r="1237" spans="2:2" x14ac:dyDescent="0.3">
      <c r="B1237" s="39"/>
    </row>
    <row r="1238" spans="2:2" x14ac:dyDescent="0.3">
      <c r="B1238" s="39"/>
    </row>
    <row r="1239" spans="2:2" x14ac:dyDescent="0.3">
      <c r="B1239" s="39"/>
    </row>
    <row r="1240" spans="2:2" x14ac:dyDescent="0.3">
      <c r="B1240" s="39"/>
    </row>
    <row r="1241" spans="2:2" x14ac:dyDescent="0.3">
      <c r="B1241" s="39"/>
    </row>
    <row r="1242" spans="2:2" x14ac:dyDescent="0.3">
      <c r="B1242" s="39"/>
    </row>
    <row r="1243" spans="2:2" x14ac:dyDescent="0.3">
      <c r="B1243" s="39"/>
    </row>
    <row r="1244" spans="2:2" x14ac:dyDescent="0.3">
      <c r="B1244" s="39"/>
    </row>
    <row r="1245" spans="2:2" x14ac:dyDescent="0.3">
      <c r="B1245" s="39"/>
    </row>
    <row r="1246" spans="2:2" x14ac:dyDescent="0.3">
      <c r="B1246" s="39"/>
    </row>
    <row r="1247" spans="2:2" x14ac:dyDescent="0.3">
      <c r="B1247" s="39"/>
    </row>
    <row r="1248" spans="2:2" x14ac:dyDescent="0.3">
      <c r="B1248" s="39"/>
    </row>
    <row r="1249" spans="2:2" x14ac:dyDescent="0.3">
      <c r="B1249" s="39"/>
    </row>
    <row r="1250" spans="2:2" x14ac:dyDescent="0.3">
      <c r="B1250" s="39"/>
    </row>
    <row r="1251" spans="2:2" x14ac:dyDescent="0.3">
      <c r="B1251" s="39"/>
    </row>
    <row r="1252" spans="2:2" x14ac:dyDescent="0.3">
      <c r="B1252" s="39"/>
    </row>
    <row r="1253" spans="2:2" x14ac:dyDescent="0.3">
      <c r="B1253" s="39"/>
    </row>
    <row r="1254" spans="2:2" x14ac:dyDescent="0.3">
      <c r="B1254" s="39"/>
    </row>
    <row r="1255" spans="2:2" x14ac:dyDescent="0.3">
      <c r="B1255" s="39"/>
    </row>
    <row r="1256" spans="2:2" x14ac:dyDescent="0.3">
      <c r="B1256" s="39"/>
    </row>
    <row r="1257" spans="2:2" x14ac:dyDescent="0.3">
      <c r="B1257" s="39"/>
    </row>
    <row r="1258" spans="2:2" x14ac:dyDescent="0.3">
      <c r="B1258" s="39"/>
    </row>
    <row r="1259" spans="2:2" x14ac:dyDescent="0.3">
      <c r="B1259" s="39"/>
    </row>
    <row r="1260" spans="2:2" x14ac:dyDescent="0.3">
      <c r="B1260" s="39"/>
    </row>
    <row r="1261" spans="2:2" x14ac:dyDescent="0.3">
      <c r="B1261" s="39"/>
    </row>
    <row r="1262" spans="2:2" x14ac:dyDescent="0.3">
      <c r="B1262" s="39"/>
    </row>
    <row r="1263" spans="2:2" x14ac:dyDescent="0.3">
      <c r="B1263" s="39"/>
    </row>
    <row r="1264" spans="2:2" x14ac:dyDescent="0.3">
      <c r="B1264" s="39"/>
    </row>
    <row r="1265" spans="2:2" x14ac:dyDescent="0.3">
      <c r="B1265" s="39"/>
    </row>
    <row r="1266" spans="2:2" x14ac:dyDescent="0.3">
      <c r="B1266" s="39"/>
    </row>
    <row r="1267" spans="2:2" x14ac:dyDescent="0.3">
      <c r="B1267" s="39"/>
    </row>
    <row r="1268" spans="2:2" x14ac:dyDescent="0.3">
      <c r="B1268" s="39"/>
    </row>
    <row r="1269" spans="2:2" x14ac:dyDescent="0.3">
      <c r="B1269" s="39"/>
    </row>
    <row r="1270" spans="2:2" x14ac:dyDescent="0.3">
      <c r="B1270" s="39"/>
    </row>
    <row r="1271" spans="2:2" x14ac:dyDescent="0.3">
      <c r="B1271" s="39"/>
    </row>
    <row r="1272" spans="2:2" x14ac:dyDescent="0.3">
      <c r="B1272" s="39"/>
    </row>
    <row r="1273" spans="2:2" x14ac:dyDescent="0.3">
      <c r="B1273" s="39"/>
    </row>
    <row r="1274" spans="2:2" x14ac:dyDescent="0.3">
      <c r="B1274" s="39"/>
    </row>
    <row r="1275" spans="2:2" x14ac:dyDescent="0.3">
      <c r="B1275" s="39"/>
    </row>
    <row r="1276" spans="2:2" x14ac:dyDescent="0.3">
      <c r="B1276" s="39"/>
    </row>
    <row r="1277" spans="2:2" x14ac:dyDescent="0.3">
      <c r="B1277" s="39"/>
    </row>
    <row r="1278" spans="2:2" x14ac:dyDescent="0.3">
      <c r="B1278" s="39"/>
    </row>
    <row r="1279" spans="2:2" x14ac:dyDescent="0.3">
      <c r="B1279" s="39"/>
    </row>
    <row r="1280" spans="2:2" x14ac:dyDescent="0.3">
      <c r="B1280" s="39"/>
    </row>
    <row r="1281" spans="2:2" x14ac:dyDescent="0.3">
      <c r="B1281" s="39"/>
    </row>
    <row r="1282" spans="2:2" x14ac:dyDescent="0.3">
      <c r="B1282" s="39"/>
    </row>
    <row r="1283" spans="2:2" x14ac:dyDescent="0.3">
      <c r="B1283" s="39"/>
    </row>
    <row r="1284" spans="2:2" x14ac:dyDescent="0.3">
      <c r="B1284" s="39"/>
    </row>
    <row r="1285" spans="2:2" x14ac:dyDescent="0.3">
      <c r="B1285" s="39"/>
    </row>
    <row r="1286" spans="2:2" x14ac:dyDescent="0.3">
      <c r="B1286" s="39"/>
    </row>
    <row r="1287" spans="2:2" x14ac:dyDescent="0.3">
      <c r="B1287" s="39"/>
    </row>
    <row r="1288" spans="2:2" x14ac:dyDescent="0.3">
      <c r="B1288" s="39"/>
    </row>
    <row r="1289" spans="2:2" x14ac:dyDescent="0.3">
      <c r="B1289" s="39"/>
    </row>
    <row r="1290" spans="2:2" x14ac:dyDescent="0.3">
      <c r="B1290" s="39"/>
    </row>
    <row r="1291" spans="2:2" x14ac:dyDescent="0.3">
      <c r="B1291" s="39"/>
    </row>
    <row r="1292" spans="2:2" x14ac:dyDescent="0.3">
      <c r="B1292" s="39"/>
    </row>
    <row r="1293" spans="2:2" x14ac:dyDescent="0.3">
      <c r="B1293" s="39"/>
    </row>
    <row r="1294" spans="2:2" x14ac:dyDescent="0.3">
      <c r="B1294" s="39"/>
    </row>
    <row r="1295" spans="2:2" x14ac:dyDescent="0.3">
      <c r="B1295" s="39"/>
    </row>
    <row r="1296" spans="2:2" x14ac:dyDescent="0.3">
      <c r="B1296" s="39"/>
    </row>
    <row r="1297" spans="2:2" x14ac:dyDescent="0.3">
      <c r="B1297" s="39"/>
    </row>
    <row r="1298" spans="2:2" x14ac:dyDescent="0.3">
      <c r="B1298" s="39"/>
    </row>
    <row r="1299" spans="2:2" x14ac:dyDescent="0.3">
      <c r="B1299" s="39"/>
    </row>
    <row r="1300" spans="2:2" x14ac:dyDescent="0.3">
      <c r="B1300" s="39"/>
    </row>
    <row r="1301" spans="2:2" x14ac:dyDescent="0.3">
      <c r="B1301" s="39"/>
    </row>
    <row r="1302" spans="2:2" x14ac:dyDescent="0.3">
      <c r="B1302" s="39"/>
    </row>
    <row r="1303" spans="2:2" x14ac:dyDescent="0.3">
      <c r="B1303" s="39"/>
    </row>
    <row r="1304" spans="2:2" x14ac:dyDescent="0.3">
      <c r="B1304" s="39"/>
    </row>
    <row r="1305" spans="2:2" x14ac:dyDescent="0.3">
      <c r="B1305" s="39"/>
    </row>
    <row r="1306" spans="2:2" x14ac:dyDescent="0.3">
      <c r="B1306" s="39"/>
    </row>
    <row r="1307" spans="2:2" x14ac:dyDescent="0.3">
      <c r="B1307" s="39"/>
    </row>
    <row r="1308" spans="2:2" x14ac:dyDescent="0.3">
      <c r="B1308" s="39"/>
    </row>
    <row r="1309" spans="2:2" x14ac:dyDescent="0.3">
      <c r="B1309" s="39"/>
    </row>
    <row r="1310" spans="2:2" x14ac:dyDescent="0.3">
      <c r="B1310" s="39"/>
    </row>
    <row r="1311" spans="2:2" x14ac:dyDescent="0.3">
      <c r="B1311" s="39"/>
    </row>
    <row r="1312" spans="2:2" x14ac:dyDescent="0.3">
      <c r="B1312" s="39"/>
    </row>
    <row r="1313" spans="2:2" x14ac:dyDescent="0.3">
      <c r="B1313" s="39"/>
    </row>
    <row r="1314" spans="2:2" x14ac:dyDescent="0.3">
      <c r="B1314" s="39"/>
    </row>
    <row r="1315" spans="2:2" x14ac:dyDescent="0.3">
      <c r="B1315" s="39"/>
    </row>
    <row r="1316" spans="2:2" x14ac:dyDescent="0.3">
      <c r="B1316" s="39"/>
    </row>
    <row r="1317" spans="2:2" x14ac:dyDescent="0.3">
      <c r="B1317" s="39"/>
    </row>
    <row r="1318" spans="2:2" x14ac:dyDescent="0.3">
      <c r="B1318" s="39"/>
    </row>
    <row r="1319" spans="2:2" x14ac:dyDescent="0.3">
      <c r="B1319" s="39"/>
    </row>
    <row r="1320" spans="2:2" x14ac:dyDescent="0.3">
      <c r="B1320" s="39"/>
    </row>
    <row r="1321" spans="2:2" x14ac:dyDescent="0.3">
      <c r="B1321" s="39"/>
    </row>
    <row r="1322" spans="2:2" x14ac:dyDescent="0.3">
      <c r="B1322" s="39"/>
    </row>
    <row r="1323" spans="2:2" x14ac:dyDescent="0.3">
      <c r="B1323" s="39"/>
    </row>
    <row r="1324" spans="2:2" x14ac:dyDescent="0.3">
      <c r="B1324" s="39"/>
    </row>
    <row r="1325" spans="2:2" x14ac:dyDescent="0.3">
      <c r="B1325" s="39"/>
    </row>
    <row r="1326" spans="2:2" x14ac:dyDescent="0.3">
      <c r="B1326" s="39"/>
    </row>
    <row r="1327" spans="2:2" x14ac:dyDescent="0.3">
      <c r="B1327" s="39"/>
    </row>
    <row r="1328" spans="2:2" x14ac:dyDescent="0.3">
      <c r="B1328" s="39"/>
    </row>
    <row r="1329" spans="2:2" x14ac:dyDescent="0.3">
      <c r="B1329" s="39"/>
    </row>
    <row r="1330" spans="2:2" x14ac:dyDescent="0.3">
      <c r="B1330" s="39"/>
    </row>
    <row r="1331" spans="2:2" x14ac:dyDescent="0.3">
      <c r="B1331" s="39"/>
    </row>
    <row r="1332" spans="2:2" x14ac:dyDescent="0.3">
      <c r="B1332" s="39"/>
    </row>
    <row r="1333" spans="2:2" x14ac:dyDescent="0.3">
      <c r="B1333" s="39"/>
    </row>
    <row r="1334" spans="2:2" x14ac:dyDescent="0.3">
      <c r="B1334" s="39"/>
    </row>
    <row r="1335" spans="2:2" x14ac:dyDescent="0.3">
      <c r="B1335" s="39"/>
    </row>
    <row r="1336" spans="2:2" x14ac:dyDescent="0.3">
      <c r="B1336" s="39"/>
    </row>
    <row r="1337" spans="2:2" x14ac:dyDescent="0.3">
      <c r="B1337" s="39"/>
    </row>
    <row r="1338" spans="2:2" x14ac:dyDescent="0.3">
      <c r="B1338" s="39"/>
    </row>
    <row r="1339" spans="2:2" x14ac:dyDescent="0.3">
      <c r="B1339" s="39"/>
    </row>
    <row r="1340" spans="2:2" x14ac:dyDescent="0.3">
      <c r="B1340" s="39"/>
    </row>
    <row r="1341" spans="2:2" x14ac:dyDescent="0.3">
      <c r="B1341" s="39"/>
    </row>
    <row r="1342" spans="2:2" x14ac:dyDescent="0.3">
      <c r="B1342" s="39"/>
    </row>
    <row r="1343" spans="2:2" x14ac:dyDescent="0.3">
      <c r="B1343" s="39"/>
    </row>
    <row r="1344" spans="2:2" x14ac:dyDescent="0.3">
      <c r="B1344" s="39"/>
    </row>
    <row r="1345" spans="2:2" x14ac:dyDescent="0.3">
      <c r="B1345" s="39"/>
    </row>
    <row r="1346" spans="2:2" x14ac:dyDescent="0.3">
      <c r="B1346" s="39"/>
    </row>
    <row r="1347" spans="2:2" x14ac:dyDescent="0.3">
      <c r="B1347" s="39"/>
    </row>
    <row r="1348" spans="2:2" x14ac:dyDescent="0.3">
      <c r="B1348" s="39"/>
    </row>
    <row r="1349" spans="2:2" x14ac:dyDescent="0.3">
      <c r="B1349" s="39"/>
    </row>
    <row r="1350" spans="2:2" x14ac:dyDescent="0.3">
      <c r="B1350" s="39"/>
    </row>
    <row r="1351" spans="2:2" x14ac:dyDescent="0.3">
      <c r="B1351" s="39"/>
    </row>
    <row r="1352" spans="2:2" x14ac:dyDescent="0.3">
      <c r="B1352" s="39"/>
    </row>
    <row r="1353" spans="2:2" x14ac:dyDescent="0.3">
      <c r="B1353" s="39"/>
    </row>
    <row r="1354" spans="2:2" x14ac:dyDescent="0.3">
      <c r="B1354" s="39"/>
    </row>
    <row r="1355" spans="2:2" x14ac:dyDescent="0.3">
      <c r="B1355" s="39"/>
    </row>
    <row r="1356" spans="2:2" x14ac:dyDescent="0.3">
      <c r="B1356" s="39"/>
    </row>
    <row r="1357" spans="2:2" x14ac:dyDescent="0.3">
      <c r="B1357" s="39"/>
    </row>
    <row r="1358" spans="2:2" x14ac:dyDescent="0.3">
      <c r="B1358" s="39"/>
    </row>
    <row r="1359" spans="2:2" x14ac:dyDescent="0.3">
      <c r="B1359" s="39"/>
    </row>
    <row r="1360" spans="2:2" x14ac:dyDescent="0.3">
      <c r="B1360" s="39"/>
    </row>
    <row r="1361" spans="2:2" x14ac:dyDescent="0.3">
      <c r="B1361" s="39"/>
    </row>
    <row r="1362" spans="2:2" x14ac:dyDescent="0.3">
      <c r="B1362" s="39"/>
    </row>
    <row r="1363" spans="2:2" x14ac:dyDescent="0.3">
      <c r="B1363" s="39"/>
    </row>
    <row r="1364" spans="2:2" x14ac:dyDescent="0.3">
      <c r="B1364" s="39"/>
    </row>
    <row r="1365" spans="2:2" x14ac:dyDescent="0.3">
      <c r="B1365" s="39"/>
    </row>
    <row r="1366" spans="2:2" x14ac:dyDescent="0.3">
      <c r="B1366" s="39"/>
    </row>
    <row r="1367" spans="2:2" x14ac:dyDescent="0.3">
      <c r="B1367" s="39"/>
    </row>
    <row r="1368" spans="2:2" x14ac:dyDescent="0.3">
      <c r="B1368" s="39"/>
    </row>
    <row r="1369" spans="2:2" x14ac:dyDescent="0.3">
      <c r="B1369" s="39"/>
    </row>
    <row r="1370" spans="2:2" x14ac:dyDescent="0.3">
      <c r="B1370" s="39"/>
    </row>
    <row r="1371" spans="2:2" x14ac:dyDescent="0.3">
      <c r="B1371" s="39"/>
    </row>
    <row r="1372" spans="2:2" x14ac:dyDescent="0.3">
      <c r="B1372" s="39"/>
    </row>
    <row r="1373" spans="2:2" x14ac:dyDescent="0.3">
      <c r="B1373" s="39"/>
    </row>
    <row r="1374" spans="2:2" x14ac:dyDescent="0.3">
      <c r="B1374" s="39"/>
    </row>
    <row r="1375" spans="2:2" x14ac:dyDescent="0.3">
      <c r="B1375" s="39"/>
    </row>
    <row r="1376" spans="2:2" x14ac:dyDescent="0.3">
      <c r="B1376" s="39"/>
    </row>
    <row r="1377" spans="2:2" x14ac:dyDescent="0.3">
      <c r="B1377" s="39"/>
    </row>
    <row r="1378" spans="2:2" x14ac:dyDescent="0.3">
      <c r="B1378" s="39"/>
    </row>
    <row r="1379" spans="2:2" x14ac:dyDescent="0.3">
      <c r="B1379" s="39"/>
    </row>
    <row r="1380" spans="2:2" x14ac:dyDescent="0.3">
      <c r="B1380" s="39"/>
    </row>
    <row r="1381" spans="2:2" x14ac:dyDescent="0.3">
      <c r="B1381" s="39"/>
    </row>
    <row r="1382" spans="2:2" x14ac:dyDescent="0.3">
      <c r="B1382" s="39"/>
    </row>
    <row r="1383" spans="2:2" x14ac:dyDescent="0.3">
      <c r="B1383" s="39"/>
    </row>
    <row r="1384" spans="2:2" x14ac:dyDescent="0.3">
      <c r="B1384" s="39"/>
    </row>
    <row r="1385" spans="2:2" x14ac:dyDescent="0.3">
      <c r="B1385" s="39"/>
    </row>
    <row r="1386" spans="2:2" x14ac:dyDescent="0.3">
      <c r="B1386" s="39"/>
    </row>
    <row r="1387" spans="2:2" x14ac:dyDescent="0.3">
      <c r="B1387" s="39"/>
    </row>
    <row r="1388" spans="2:2" x14ac:dyDescent="0.3">
      <c r="B1388" s="39"/>
    </row>
    <row r="1389" spans="2:2" x14ac:dyDescent="0.3">
      <c r="B1389" s="39"/>
    </row>
    <row r="1390" spans="2:2" x14ac:dyDescent="0.3">
      <c r="B1390" s="39"/>
    </row>
    <row r="1391" spans="2:2" x14ac:dyDescent="0.3">
      <c r="B1391" s="39"/>
    </row>
    <row r="1392" spans="2:2" x14ac:dyDescent="0.3">
      <c r="B1392" s="39"/>
    </row>
    <row r="1393" spans="2:2" x14ac:dyDescent="0.3">
      <c r="B1393" s="39"/>
    </row>
    <row r="1394" spans="2:2" x14ac:dyDescent="0.3">
      <c r="B1394" s="39"/>
    </row>
    <row r="1395" spans="2:2" x14ac:dyDescent="0.3">
      <c r="B1395" s="39"/>
    </row>
    <row r="1396" spans="2:2" x14ac:dyDescent="0.3">
      <c r="B1396" s="39"/>
    </row>
    <row r="1397" spans="2:2" x14ac:dyDescent="0.3">
      <c r="B1397" s="39"/>
    </row>
    <row r="1398" spans="2:2" x14ac:dyDescent="0.3">
      <c r="B1398" s="39"/>
    </row>
    <row r="1399" spans="2:2" x14ac:dyDescent="0.3">
      <c r="B1399" s="39"/>
    </row>
    <row r="1400" spans="2:2" x14ac:dyDescent="0.3">
      <c r="B1400" s="39"/>
    </row>
    <row r="1401" spans="2:2" x14ac:dyDescent="0.3">
      <c r="B1401" s="39"/>
    </row>
    <row r="1402" spans="2:2" x14ac:dyDescent="0.3">
      <c r="B1402" s="39"/>
    </row>
    <row r="1403" spans="2:2" x14ac:dyDescent="0.3">
      <c r="B1403" s="39"/>
    </row>
    <row r="1404" spans="2:2" x14ac:dyDescent="0.3">
      <c r="B1404" s="39"/>
    </row>
    <row r="1405" spans="2:2" x14ac:dyDescent="0.3">
      <c r="B1405" s="39"/>
    </row>
    <row r="1406" spans="2:2" x14ac:dyDescent="0.3">
      <c r="B1406" s="39"/>
    </row>
    <row r="1407" spans="2:2" x14ac:dyDescent="0.3">
      <c r="B1407" s="39"/>
    </row>
    <row r="1408" spans="2:2" x14ac:dyDescent="0.3">
      <c r="B1408" s="39"/>
    </row>
    <row r="1409" spans="2:2" x14ac:dyDescent="0.3">
      <c r="B1409" s="39"/>
    </row>
    <row r="1410" spans="2:2" x14ac:dyDescent="0.3">
      <c r="B1410" s="39"/>
    </row>
    <row r="1411" spans="2:2" x14ac:dyDescent="0.3">
      <c r="B1411" s="39"/>
    </row>
    <row r="1412" spans="2:2" x14ac:dyDescent="0.3">
      <c r="B1412" s="39"/>
    </row>
    <row r="1413" spans="2:2" x14ac:dyDescent="0.3">
      <c r="B1413" s="39"/>
    </row>
    <row r="1414" spans="2:2" x14ac:dyDescent="0.3">
      <c r="B1414" s="39"/>
    </row>
    <row r="1415" spans="2:2" x14ac:dyDescent="0.3">
      <c r="B1415" s="39"/>
    </row>
    <row r="1416" spans="2:2" x14ac:dyDescent="0.3">
      <c r="B1416" s="39"/>
    </row>
    <row r="1417" spans="2:2" x14ac:dyDescent="0.3">
      <c r="B1417" s="39"/>
    </row>
    <row r="1418" spans="2:2" x14ac:dyDescent="0.3">
      <c r="B1418" s="39"/>
    </row>
    <row r="1419" spans="2:2" x14ac:dyDescent="0.3">
      <c r="B1419" s="39"/>
    </row>
    <row r="1420" spans="2:2" x14ac:dyDescent="0.3">
      <c r="B1420" s="39"/>
    </row>
    <row r="1421" spans="2:2" x14ac:dyDescent="0.3">
      <c r="B1421" s="39"/>
    </row>
    <row r="1422" spans="2:2" x14ac:dyDescent="0.3">
      <c r="B1422" s="39"/>
    </row>
    <row r="1423" spans="2:2" x14ac:dyDescent="0.3">
      <c r="B1423" s="39"/>
    </row>
    <row r="1424" spans="2:2" x14ac:dyDescent="0.3">
      <c r="B1424" s="39"/>
    </row>
    <row r="1425" spans="2:2" x14ac:dyDescent="0.3">
      <c r="B1425" s="39"/>
    </row>
    <row r="1426" spans="2:2" x14ac:dyDescent="0.3">
      <c r="B1426" s="39"/>
    </row>
    <row r="1427" spans="2:2" x14ac:dyDescent="0.3">
      <c r="B1427" s="39"/>
    </row>
    <row r="1428" spans="2:2" x14ac:dyDescent="0.3">
      <c r="B1428" s="39"/>
    </row>
    <row r="1429" spans="2:2" x14ac:dyDescent="0.3">
      <c r="B1429" s="39"/>
    </row>
    <row r="1430" spans="2:2" x14ac:dyDescent="0.3">
      <c r="B1430" s="39"/>
    </row>
    <row r="1431" spans="2:2" x14ac:dyDescent="0.3">
      <c r="B1431" s="39"/>
    </row>
    <row r="1432" spans="2:2" x14ac:dyDescent="0.3">
      <c r="B1432" s="39"/>
    </row>
    <row r="1433" spans="2:2" x14ac:dyDescent="0.3">
      <c r="B1433" s="39"/>
    </row>
    <row r="1434" spans="2:2" x14ac:dyDescent="0.3">
      <c r="B1434" s="39"/>
    </row>
    <row r="1435" spans="2:2" x14ac:dyDescent="0.3">
      <c r="B1435" s="39"/>
    </row>
    <row r="1436" spans="2:2" x14ac:dyDescent="0.3">
      <c r="B1436" s="39"/>
    </row>
    <row r="1437" spans="2:2" x14ac:dyDescent="0.3">
      <c r="B1437" s="39"/>
    </row>
    <row r="1438" spans="2:2" x14ac:dyDescent="0.3">
      <c r="B1438" s="39"/>
    </row>
    <row r="1439" spans="2:2" x14ac:dyDescent="0.3">
      <c r="B1439" s="39"/>
    </row>
    <row r="1440" spans="2:2" x14ac:dyDescent="0.3">
      <c r="B1440" s="39"/>
    </row>
    <row r="1441" spans="2:2" x14ac:dyDescent="0.3">
      <c r="B1441" s="39"/>
    </row>
    <row r="1442" spans="2:2" x14ac:dyDescent="0.3">
      <c r="B1442" s="39"/>
    </row>
    <row r="1443" spans="2:2" x14ac:dyDescent="0.3">
      <c r="B1443" s="39"/>
    </row>
    <row r="1444" spans="2:2" x14ac:dyDescent="0.3">
      <c r="B1444" s="39"/>
    </row>
    <row r="1445" spans="2:2" x14ac:dyDescent="0.3">
      <c r="B1445" s="39"/>
    </row>
    <row r="1446" spans="2:2" x14ac:dyDescent="0.3">
      <c r="B1446" s="39"/>
    </row>
    <row r="1447" spans="2:2" x14ac:dyDescent="0.3">
      <c r="B1447" s="39"/>
    </row>
    <row r="1448" spans="2:2" x14ac:dyDescent="0.3">
      <c r="B1448" s="39"/>
    </row>
    <row r="1449" spans="2:2" x14ac:dyDescent="0.3">
      <c r="B1449" s="39"/>
    </row>
    <row r="1450" spans="2:2" x14ac:dyDescent="0.3">
      <c r="B1450" s="39"/>
    </row>
    <row r="1451" spans="2:2" x14ac:dyDescent="0.3">
      <c r="B1451" s="39"/>
    </row>
    <row r="1452" spans="2:2" x14ac:dyDescent="0.3">
      <c r="B1452" s="39"/>
    </row>
    <row r="1453" spans="2:2" x14ac:dyDescent="0.3">
      <c r="B1453" s="39"/>
    </row>
    <row r="1454" spans="2:2" x14ac:dyDescent="0.3">
      <c r="B1454" s="39"/>
    </row>
    <row r="1455" spans="2:2" x14ac:dyDescent="0.3">
      <c r="B1455" s="39"/>
    </row>
    <row r="1456" spans="2:2" x14ac:dyDescent="0.3">
      <c r="B1456" s="39"/>
    </row>
    <row r="1457" spans="2:2" x14ac:dyDescent="0.3">
      <c r="B1457" s="39"/>
    </row>
    <row r="1458" spans="2:2" x14ac:dyDescent="0.3">
      <c r="B1458" s="39"/>
    </row>
    <row r="1459" spans="2:2" x14ac:dyDescent="0.3">
      <c r="B1459" s="39"/>
    </row>
    <row r="1460" spans="2:2" x14ac:dyDescent="0.3">
      <c r="B1460" s="39"/>
    </row>
    <row r="1461" spans="2:2" x14ac:dyDescent="0.3">
      <c r="B1461" s="39"/>
    </row>
    <row r="1462" spans="2:2" x14ac:dyDescent="0.3">
      <c r="B1462" s="39"/>
    </row>
    <row r="1463" spans="2:2" x14ac:dyDescent="0.3">
      <c r="B1463" s="39"/>
    </row>
    <row r="1464" spans="2:2" x14ac:dyDescent="0.3">
      <c r="B1464" s="39"/>
    </row>
    <row r="1465" spans="2:2" x14ac:dyDescent="0.3">
      <c r="B1465" s="39"/>
    </row>
    <row r="1466" spans="2:2" x14ac:dyDescent="0.3">
      <c r="B1466" s="39"/>
    </row>
    <row r="1467" spans="2:2" x14ac:dyDescent="0.3">
      <c r="B1467" s="39"/>
    </row>
    <row r="1468" spans="2:2" x14ac:dyDescent="0.3">
      <c r="B1468" s="39"/>
    </row>
    <row r="1469" spans="2:2" x14ac:dyDescent="0.3">
      <c r="B1469" s="39"/>
    </row>
    <row r="1470" spans="2:2" x14ac:dyDescent="0.3">
      <c r="B1470" s="39"/>
    </row>
    <row r="1471" spans="2:2" x14ac:dyDescent="0.3">
      <c r="B1471" s="39"/>
    </row>
    <row r="1472" spans="2:2" x14ac:dyDescent="0.3">
      <c r="B1472" s="39"/>
    </row>
    <row r="1473" spans="2:2" x14ac:dyDescent="0.3">
      <c r="B1473" s="39"/>
    </row>
    <row r="1474" spans="2:2" x14ac:dyDescent="0.3">
      <c r="B1474" s="39"/>
    </row>
    <row r="1475" spans="2:2" x14ac:dyDescent="0.3">
      <c r="B1475" s="39"/>
    </row>
    <row r="1476" spans="2:2" x14ac:dyDescent="0.3">
      <c r="B1476" s="39"/>
    </row>
    <row r="1477" spans="2:2" x14ac:dyDescent="0.3">
      <c r="B1477" s="39"/>
    </row>
    <row r="1478" spans="2:2" x14ac:dyDescent="0.3">
      <c r="B1478" s="39"/>
    </row>
    <row r="1479" spans="2:2" x14ac:dyDescent="0.3">
      <c r="B1479" s="39"/>
    </row>
    <row r="1480" spans="2:2" x14ac:dyDescent="0.3">
      <c r="B1480" s="39"/>
    </row>
    <row r="1481" spans="2:2" x14ac:dyDescent="0.3">
      <c r="B1481" s="39"/>
    </row>
    <row r="1482" spans="2:2" x14ac:dyDescent="0.3">
      <c r="B1482" s="39"/>
    </row>
    <row r="1483" spans="2:2" x14ac:dyDescent="0.3">
      <c r="B1483" s="39"/>
    </row>
    <row r="1484" spans="2:2" x14ac:dyDescent="0.3">
      <c r="B1484" s="39"/>
    </row>
    <row r="1485" spans="2:2" x14ac:dyDescent="0.3">
      <c r="B1485" s="39"/>
    </row>
    <row r="1486" spans="2:2" x14ac:dyDescent="0.3">
      <c r="B1486" s="39"/>
    </row>
    <row r="1487" spans="2:2" x14ac:dyDescent="0.3">
      <c r="B1487" s="39"/>
    </row>
    <row r="1488" spans="2:2" x14ac:dyDescent="0.3">
      <c r="B1488" s="39"/>
    </row>
    <row r="1489" spans="2:2" x14ac:dyDescent="0.3">
      <c r="B1489" s="39"/>
    </row>
    <row r="1490" spans="2:2" x14ac:dyDescent="0.3">
      <c r="B1490" s="39"/>
    </row>
    <row r="1491" spans="2:2" x14ac:dyDescent="0.3">
      <c r="B1491" s="39"/>
    </row>
    <row r="1492" spans="2:2" x14ac:dyDescent="0.3">
      <c r="B1492" s="39"/>
    </row>
    <row r="1493" spans="2:2" x14ac:dyDescent="0.3">
      <c r="B1493" s="39"/>
    </row>
    <row r="1494" spans="2:2" x14ac:dyDescent="0.3">
      <c r="B1494" s="39"/>
    </row>
    <row r="1495" spans="2:2" x14ac:dyDescent="0.3">
      <c r="B1495" s="39"/>
    </row>
    <row r="1496" spans="2:2" x14ac:dyDescent="0.3">
      <c r="B1496" s="39"/>
    </row>
    <row r="1497" spans="2:2" x14ac:dyDescent="0.3">
      <c r="B1497" s="39"/>
    </row>
    <row r="1498" spans="2:2" x14ac:dyDescent="0.3">
      <c r="B1498" s="39"/>
    </row>
    <row r="1499" spans="2:2" x14ac:dyDescent="0.3">
      <c r="B1499" s="39"/>
    </row>
    <row r="1500" spans="2:2" x14ac:dyDescent="0.3">
      <c r="B1500" s="39"/>
    </row>
    <row r="1501" spans="2:2" x14ac:dyDescent="0.3">
      <c r="B1501" s="39"/>
    </row>
    <row r="1502" spans="2:2" x14ac:dyDescent="0.3">
      <c r="B1502" s="39"/>
    </row>
    <row r="1503" spans="2:2" x14ac:dyDescent="0.3">
      <c r="B1503" s="39"/>
    </row>
    <row r="1504" spans="2:2" x14ac:dyDescent="0.3">
      <c r="B1504" s="39"/>
    </row>
    <row r="1505" spans="2:2" x14ac:dyDescent="0.3">
      <c r="B1505" s="39"/>
    </row>
    <row r="1506" spans="2:2" x14ac:dyDescent="0.3">
      <c r="B1506" s="39"/>
    </row>
    <row r="1507" spans="2:2" x14ac:dyDescent="0.3">
      <c r="B1507" s="39"/>
    </row>
    <row r="1508" spans="2:2" x14ac:dyDescent="0.3">
      <c r="B1508" s="39"/>
    </row>
    <row r="1509" spans="2:2" x14ac:dyDescent="0.3">
      <c r="B1509" s="39"/>
    </row>
    <row r="1510" spans="2:2" x14ac:dyDescent="0.3">
      <c r="B1510" s="39"/>
    </row>
    <row r="1511" spans="2:2" x14ac:dyDescent="0.3">
      <c r="B1511" s="39"/>
    </row>
    <row r="1512" spans="2:2" x14ac:dyDescent="0.3">
      <c r="B1512" s="39"/>
    </row>
    <row r="1513" spans="2:2" x14ac:dyDescent="0.3">
      <c r="B1513" s="39"/>
    </row>
    <row r="1514" spans="2:2" x14ac:dyDescent="0.3">
      <c r="B1514" s="39"/>
    </row>
    <row r="1515" spans="2:2" x14ac:dyDescent="0.3">
      <c r="B1515" s="39"/>
    </row>
    <row r="1516" spans="2:2" x14ac:dyDescent="0.3">
      <c r="B1516" s="39"/>
    </row>
    <row r="1517" spans="2:2" x14ac:dyDescent="0.3">
      <c r="B1517" s="39"/>
    </row>
    <row r="1518" spans="2:2" x14ac:dyDescent="0.3">
      <c r="B1518" s="39"/>
    </row>
    <row r="1519" spans="2:2" x14ac:dyDescent="0.3">
      <c r="B1519" s="39"/>
    </row>
    <row r="1520" spans="2:2" x14ac:dyDescent="0.3">
      <c r="B1520" s="39"/>
    </row>
    <row r="1521" spans="2:2" x14ac:dyDescent="0.3">
      <c r="B1521" s="39"/>
    </row>
    <row r="1522" spans="2:2" x14ac:dyDescent="0.3">
      <c r="B1522" s="39"/>
    </row>
    <row r="1523" spans="2:2" x14ac:dyDescent="0.3">
      <c r="B1523" s="39"/>
    </row>
    <row r="1524" spans="2:2" x14ac:dyDescent="0.3">
      <c r="B1524" s="39"/>
    </row>
    <row r="1525" spans="2:2" x14ac:dyDescent="0.3">
      <c r="B1525" s="39"/>
    </row>
    <row r="1526" spans="2:2" x14ac:dyDescent="0.3">
      <c r="B1526" s="39"/>
    </row>
    <row r="1527" spans="2:2" x14ac:dyDescent="0.3">
      <c r="B1527" s="39"/>
    </row>
    <row r="1528" spans="2:2" x14ac:dyDescent="0.3">
      <c r="B1528" s="39"/>
    </row>
    <row r="1529" spans="2:2" x14ac:dyDescent="0.3">
      <c r="B1529" s="39"/>
    </row>
    <row r="1530" spans="2:2" x14ac:dyDescent="0.3">
      <c r="B1530" s="39"/>
    </row>
    <row r="1531" spans="2:2" x14ac:dyDescent="0.3">
      <c r="B1531" s="39"/>
    </row>
    <row r="1532" spans="2:2" x14ac:dyDescent="0.3">
      <c r="B1532" s="39"/>
    </row>
    <row r="1533" spans="2:2" x14ac:dyDescent="0.3">
      <c r="B1533" s="39"/>
    </row>
    <row r="1534" spans="2:2" x14ac:dyDescent="0.3">
      <c r="B1534" s="39"/>
    </row>
    <row r="1535" spans="2:2" x14ac:dyDescent="0.3">
      <c r="B1535" s="39"/>
    </row>
    <row r="1536" spans="2:2" x14ac:dyDescent="0.3">
      <c r="B1536" s="39"/>
    </row>
    <row r="1537" spans="2:2" x14ac:dyDescent="0.3">
      <c r="B1537" s="39"/>
    </row>
    <row r="1538" spans="2:2" x14ac:dyDescent="0.3">
      <c r="B1538" s="39"/>
    </row>
    <row r="1539" spans="2:2" x14ac:dyDescent="0.3">
      <c r="B1539" s="39"/>
    </row>
    <row r="1540" spans="2:2" x14ac:dyDescent="0.3">
      <c r="B1540" s="39"/>
    </row>
    <row r="1541" spans="2:2" x14ac:dyDescent="0.3">
      <c r="B1541" s="39"/>
    </row>
    <row r="1542" spans="2:2" x14ac:dyDescent="0.3">
      <c r="B1542" s="39"/>
    </row>
    <row r="1543" spans="2:2" x14ac:dyDescent="0.3">
      <c r="B1543" s="39"/>
    </row>
    <row r="1544" spans="2:2" x14ac:dyDescent="0.3">
      <c r="B1544" s="39"/>
    </row>
    <row r="1545" spans="2:2" x14ac:dyDescent="0.3">
      <c r="B1545" s="39"/>
    </row>
    <row r="1546" spans="2:2" x14ac:dyDescent="0.3">
      <c r="B1546" s="39"/>
    </row>
    <row r="1547" spans="2:2" x14ac:dyDescent="0.3">
      <c r="B1547" s="39"/>
    </row>
    <row r="1548" spans="2:2" x14ac:dyDescent="0.3">
      <c r="B1548" s="39"/>
    </row>
    <row r="1549" spans="2:2" x14ac:dyDescent="0.3">
      <c r="B1549" s="39"/>
    </row>
    <row r="1550" spans="2:2" x14ac:dyDescent="0.3">
      <c r="B1550" s="39"/>
    </row>
    <row r="1551" spans="2:2" x14ac:dyDescent="0.3">
      <c r="B1551" s="39"/>
    </row>
    <row r="1552" spans="2:2" x14ac:dyDescent="0.3">
      <c r="B1552" s="39"/>
    </row>
    <row r="1553" spans="2:2" x14ac:dyDescent="0.3">
      <c r="B1553" s="39"/>
    </row>
    <row r="1554" spans="2:2" x14ac:dyDescent="0.3">
      <c r="B1554" s="39"/>
    </row>
    <row r="1555" spans="2:2" x14ac:dyDescent="0.3">
      <c r="B1555" s="39"/>
    </row>
    <row r="1556" spans="2:2" x14ac:dyDescent="0.3">
      <c r="B1556" s="39"/>
    </row>
    <row r="1557" spans="2:2" x14ac:dyDescent="0.3">
      <c r="B1557" s="39"/>
    </row>
    <row r="1558" spans="2:2" x14ac:dyDescent="0.3">
      <c r="B1558" s="39"/>
    </row>
    <row r="1559" spans="2:2" x14ac:dyDescent="0.3">
      <c r="B1559" s="39"/>
    </row>
    <row r="1560" spans="2:2" x14ac:dyDescent="0.3">
      <c r="B1560" s="39"/>
    </row>
    <row r="1561" spans="2:2" x14ac:dyDescent="0.3">
      <c r="B1561" s="39"/>
    </row>
    <row r="1562" spans="2:2" x14ac:dyDescent="0.3">
      <c r="B1562" s="39"/>
    </row>
    <row r="1563" spans="2:2" x14ac:dyDescent="0.3">
      <c r="B1563" s="39"/>
    </row>
    <row r="1564" spans="2:2" x14ac:dyDescent="0.3">
      <c r="B1564" s="39"/>
    </row>
    <row r="1565" spans="2:2" x14ac:dyDescent="0.3">
      <c r="B1565" s="39"/>
    </row>
    <row r="1566" spans="2:2" x14ac:dyDescent="0.3">
      <c r="B1566" s="39"/>
    </row>
    <row r="1567" spans="2:2" x14ac:dyDescent="0.3">
      <c r="B1567" s="39"/>
    </row>
    <row r="1568" spans="2:2" x14ac:dyDescent="0.3">
      <c r="B1568" s="39"/>
    </row>
    <row r="1569" spans="2:2" x14ac:dyDescent="0.3">
      <c r="B1569" s="39"/>
    </row>
    <row r="1570" spans="2:2" x14ac:dyDescent="0.3">
      <c r="B1570" s="39"/>
    </row>
    <row r="1571" spans="2:2" x14ac:dyDescent="0.3">
      <c r="B1571" s="39"/>
    </row>
    <row r="1572" spans="2:2" x14ac:dyDescent="0.3">
      <c r="B1572" s="39"/>
    </row>
    <row r="1573" spans="2:2" x14ac:dyDescent="0.3">
      <c r="B1573" s="39"/>
    </row>
    <row r="1574" spans="2:2" x14ac:dyDescent="0.3">
      <c r="B1574" s="39"/>
    </row>
    <row r="1575" spans="2:2" x14ac:dyDescent="0.3">
      <c r="B1575" s="39"/>
    </row>
    <row r="1576" spans="2:2" x14ac:dyDescent="0.3">
      <c r="B1576" s="39"/>
    </row>
    <row r="1577" spans="2:2" x14ac:dyDescent="0.3">
      <c r="B1577" s="39"/>
    </row>
    <row r="1578" spans="2:2" x14ac:dyDescent="0.3">
      <c r="B1578" s="39"/>
    </row>
    <row r="1579" spans="2:2" x14ac:dyDescent="0.3">
      <c r="B1579" s="39"/>
    </row>
    <row r="1580" spans="2:2" x14ac:dyDescent="0.3">
      <c r="B1580" s="39"/>
    </row>
    <row r="1581" spans="2:2" x14ac:dyDescent="0.3">
      <c r="B1581" s="39"/>
    </row>
    <row r="1582" spans="2:2" x14ac:dyDescent="0.3">
      <c r="B1582" s="39"/>
    </row>
    <row r="1583" spans="2:2" x14ac:dyDescent="0.3">
      <c r="B1583" s="39"/>
    </row>
    <row r="1584" spans="2:2" x14ac:dyDescent="0.3">
      <c r="B1584" s="39"/>
    </row>
    <row r="1585" spans="2:2" x14ac:dyDescent="0.3">
      <c r="B1585" s="39"/>
    </row>
    <row r="1586" spans="2:2" x14ac:dyDescent="0.3">
      <c r="B1586" s="39"/>
    </row>
    <row r="1587" spans="2:2" x14ac:dyDescent="0.3">
      <c r="B1587" s="39"/>
    </row>
    <row r="1588" spans="2:2" x14ac:dyDescent="0.3">
      <c r="B1588" s="39"/>
    </row>
    <row r="1589" spans="2:2" x14ac:dyDescent="0.3">
      <c r="B1589" s="39"/>
    </row>
    <row r="1590" spans="2:2" x14ac:dyDescent="0.3">
      <c r="B1590" s="39"/>
    </row>
    <row r="1591" spans="2:2" x14ac:dyDescent="0.3">
      <c r="B1591" s="39"/>
    </row>
    <row r="1592" spans="2:2" x14ac:dyDescent="0.3">
      <c r="B1592" s="39"/>
    </row>
    <row r="1593" spans="2:2" x14ac:dyDescent="0.3">
      <c r="B1593" s="39"/>
    </row>
    <row r="1594" spans="2:2" x14ac:dyDescent="0.3">
      <c r="B1594" s="39"/>
    </row>
    <row r="1595" spans="2:2" x14ac:dyDescent="0.3">
      <c r="B1595" s="39"/>
    </row>
    <row r="1596" spans="2:2" x14ac:dyDescent="0.3">
      <c r="B1596" s="39"/>
    </row>
    <row r="1597" spans="2:2" x14ac:dyDescent="0.3">
      <c r="B1597" s="39"/>
    </row>
    <row r="1598" spans="2:2" x14ac:dyDescent="0.3">
      <c r="B1598" s="39"/>
    </row>
    <row r="1599" spans="2:2" x14ac:dyDescent="0.3">
      <c r="B1599" s="39"/>
    </row>
    <row r="1600" spans="2:2" x14ac:dyDescent="0.3">
      <c r="B1600" s="39"/>
    </row>
    <row r="1601" spans="2:2" x14ac:dyDescent="0.3">
      <c r="B1601" s="39"/>
    </row>
    <row r="1602" spans="2:2" x14ac:dyDescent="0.3">
      <c r="B1602" s="39"/>
    </row>
    <row r="1603" spans="2:2" x14ac:dyDescent="0.3">
      <c r="B1603" s="39"/>
    </row>
    <row r="1604" spans="2:2" x14ac:dyDescent="0.3">
      <c r="B1604" s="39"/>
    </row>
    <row r="1605" spans="2:2" x14ac:dyDescent="0.3">
      <c r="B1605" s="39"/>
    </row>
    <row r="1606" spans="2:2" x14ac:dyDescent="0.3">
      <c r="B1606" s="39"/>
    </row>
    <row r="1607" spans="2:2" x14ac:dyDescent="0.3">
      <c r="B1607" s="39"/>
    </row>
    <row r="1608" spans="2:2" x14ac:dyDescent="0.3">
      <c r="B1608" s="39"/>
    </row>
    <row r="1609" spans="2:2" x14ac:dyDescent="0.3">
      <c r="B1609" s="39"/>
    </row>
    <row r="1610" spans="2:2" x14ac:dyDescent="0.3">
      <c r="B1610" s="39"/>
    </row>
    <row r="1611" spans="2:2" x14ac:dyDescent="0.3">
      <c r="B1611" s="39"/>
    </row>
    <row r="1612" spans="2:2" x14ac:dyDescent="0.3">
      <c r="B1612" s="39"/>
    </row>
    <row r="1613" spans="2:2" x14ac:dyDescent="0.3">
      <c r="B1613" s="39"/>
    </row>
    <row r="1614" spans="2:2" x14ac:dyDescent="0.3">
      <c r="B1614" s="39"/>
    </row>
    <row r="1615" spans="2:2" x14ac:dyDescent="0.3">
      <c r="B1615" s="39"/>
    </row>
    <row r="1616" spans="2:2" x14ac:dyDescent="0.3">
      <c r="B1616" s="39"/>
    </row>
    <row r="1617" spans="2:2" x14ac:dyDescent="0.3">
      <c r="B1617" s="39"/>
    </row>
    <row r="1618" spans="2:2" x14ac:dyDescent="0.3">
      <c r="B1618" s="39"/>
    </row>
    <row r="1619" spans="2:2" x14ac:dyDescent="0.3">
      <c r="B1619" s="39"/>
    </row>
    <row r="1620" spans="2:2" x14ac:dyDescent="0.3">
      <c r="B1620" s="39"/>
    </row>
    <row r="1621" spans="2:2" x14ac:dyDescent="0.3">
      <c r="B1621" s="39"/>
    </row>
    <row r="1622" spans="2:2" x14ac:dyDescent="0.3">
      <c r="B1622" s="39"/>
    </row>
    <row r="1623" spans="2:2" x14ac:dyDescent="0.3">
      <c r="B1623" s="39"/>
    </row>
    <row r="1624" spans="2:2" x14ac:dyDescent="0.3">
      <c r="B1624" s="39"/>
    </row>
    <row r="1625" spans="2:2" x14ac:dyDescent="0.3">
      <c r="B1625" s="39"/>
    </row>
    <row r="1626" spans="2:2" x14ac:dyDescent="0.3">
      <c r="B1626" s="39"/>
    </row>
    <row r="1627" spans="2:2" x14ac:dyDescent="0.3">
      <c r="B1627" s="39"/>
    </row>
    <row r="1628" spans="2:2" x14ac:dyDescent="0.3">
      <c r="B1628" s="39"/>
    </row>
    <row r="1629" spans="2:2" x14ac:dyDescent="0.3">
      <c r="B1629" s="39"/>
    </row>
    <row r="1630" spans="2:2" x14ac:dyDescent="0.3">
      <c r="B1630" s="39"/>
    </row>
    <row r="1631" spans="2:2" x14ac:dyDescent="0.3">
      <c r="B1631" s="39"/>
    </row>
    <row r="1632" spans="2:2" x14ac:dyDescent="0.3">
      <c r="B1632" s="39"/>
    </row>
    <row r="1633" spans="2:2" x14ac:dyDescent="0.3">
      <c r="B1633" s="39"/>
    </row>
    <row r="1634" spans="2:2" x14ac:dyDescent="0.3">
      <c r="B1634" s="39"/>
    </row>
    <row r="1635" spans="2:2" x14ac:dyDescent="0.3">
      <c r="B1635" s="39"/>
    </row>
    <row r="1636" spans="2:2" x14ac:dyDescent="0.3">
      <c r="B1636" s="39"/>
    </row>
    <row r="1637" spans="2:2" x14ac:dyDescent="0.3">
      <c r="B1637" s="39"/>
    </row>
    <row r="1638" spans="2:2" x14ac:dyDescent="0.3">
      <c r="B1638" s="39"/>
    </row>
    <row r="1639" spans="2:2" x14ac:dyDescent="0.3">
      <c r="B1639" s="39"/>
    </row>
    <row r="1640" spans="2:2" x14ac:dyDescent="0.3">
      <c r="B1640" s="39"/>
    </row>
    <row r="1641" spans="2:2" x14ac:dyDescent="0.3">
      <c r="B1641" s="39"/>
    </row>
    <row r="1642" spans="2:2" x14ac:dyDescent="0.3">
      <c r="B1642" s="39"/>
    </row>
    <row r="1643" spans="2:2" x14ac:dyDescent="0.3">
      <c r="B1643" s="39"/>
    </row>
    <row r="1644" spans="2:2" x14ac:dyDescent="0.3">
      <c r="B1644" s="39"/>
    </row>
    <row r="1645" spans="2:2" x14ac:dyDescent="0.3">
      <c r="B1645" s="39"/>
    </row>
    <row r="1646" spans="2:2" x14ac:dyDescent="0.3">
      <c r="B1646" s="39"/>
    </row>
    <row r="1647" spans="2:2" x14ac:dyDescent="0.3">
      <c r="B1647" s="39"/>
    </row>
    <row r="1648" spans="2:2" x14ac:dyDescent="0.3">
      <c r="B1648" s="39"/>
    </row>
    <row r="1649" spans="2:2" x14ac:dyDescent="0.3">
      <c r="B1649" s="39"/>
    </row>
    <row r="1650" spans="2:2" x14ac:dyDescent="0.3">
      <c r="B1650" s="39"/>
    </row>
    <row r="1651" spans="2:2" x14ac:dyDescent="0.3">
      <c r="B1651" s="39"/>
    </row>
    <row r="1652" spans="2:2" x14ac:dyDescent="0.3">
      <c r="B1652" s="39"/>
    </row>
    <row r="1653" spans="2:2" x14ac:dyDescent="0.3">
      <c r="B1653" s="39"/>
    </row>
    <row r="1654" spans="2:2" x14ac:dyDescent="0.3">
      <c r="B1654" s="39"/>
    </row>
    <row r="1655" spans="2:2" x14ac:dyDescent="0.3">
      <c r="B1655" s="39"/>
    </row>
    <row r="1656" spans="2:2" x14ac:dyDescent="0.3">
      <c r="B1656" s="39"/>
    </row>
    <row r="1657" spans="2:2" x14ac:dyDescent="0.3">
      <c r="B1657" s="39"/>
    </row>
    <row r="1658" spans="2:2" x14ac:dyDescent="0.3">
      <c r="B1658" s="39"/>
    </row>
    <row r="1659" spans="2:2" x14ac:dyDescent="0.3">
      <c r="B1659" s="39"/>
    </row>
    <row r="1660" spans="2:2" x14ac:dyDescent="0.3">
      <c r="B1660" s="39"/>
    </row>
    <row r="1661" spans="2:2" x14ac:dyDescent="0.3">
      <c r="B1661" s="39"/>
    </row>
    <row r="1662" spans="2:2" x14ac:dyDescent="0.3">
      <c r="B1662" s="39"/>
    </row>
    <row r="1663" spans="2:2" x14ac:dyDescent="0.3">
      <c r="B1663" s="39"/>
    </row>
    <row r="1664" spans="2:2" x14ac:dyDescent="0.3">
      <c r="B1664" s="39"/>
    </row>
    <row r="1665" spans="2:2" x14ac:dyDescent="0.3">
      <c r="B1665" s="39"/>
    </row>
    <row r="1666" spans="2:2" x14ac:dyDescent="0.3">
      <c r="B1666" s="39"/>
    </row>
    <row r="1667" spans="2:2" x14ac:dyDescent="0.3">
      <c r="B1667" s="39"/>
    </row>
    <row r="1668" spans="2:2" x14ac:dyDescent="0.3">
      <c r="B1668" s="39"/>
    </row>
    <row r="1669" spans="2:2" x14ac:dyDescent="0.3">
      <c r="B1669" s="39"/>
    </row>
    <row r="1670" spans="2:2" x14ac:dyDescent="0.3">
      <c r="B1670" s="39"/>
    </row>
    <row r="1671" spans="2:2" x14ac:dyDescent="0.3">
      <c r="B1671" s="39"/>
    </row>
    <row r="1672" spans="2:2" x14ac:dyDescent="0.3">
      <c r="B1672" s="39"/>
    </row>
    <row r="1673" spans="2:2" x14ac:dyDescent="0.3">
      <c r="B1673" s="39"/>
    </row>
    <row r="1674" spans="2:2" x14ac:dyDescent="0.3">
      <c r="B1674" s="39"/>
    </row>
    <row r="1675" spans="2:2" x14ac:dyDescent="0.3">
      <c r="B1675" s="39"/>
    </row>
    <row r="1676" spans="2:2" x14ac:dyDescent="0.3">
      <c r="B1676" s="39"/>
    </row>
    <row r="1677" spans="2:2" x14ac:dyDescent="0.3">
      <c r="B1677" s="39"/>
    </row>
    <row r="1678" spans="2:2" x14ac:dyDescent="0.3">
      <c r="B1678" s="39"/>
    </row>
    <row r="1679" spans="2:2" x14ac:dyDescent="0.3">
      <c r="B1679" s="39"/>
    </row>
    <row r="1680" spans="2:2" x14ac:dyDescent="0.3">
      <c r="B1680" s="39"/>
    </row>
    <row r="1681" spans="2:2" x14ac:dyDescent="0.3">
      <c r="B1681" s="39"/>
    </row>
    <row r="1682" spans="2:2" x14ac:dyDescent="0.3">
      <c r="B1682" s="39"/>
    </row>
    <row r="1683" spans="2:2" x14ac:dyDescent="0.3">
      <c r="B1683" s="39"/>
    </row>
    <row r="1684" spans="2:2" x14ac:dyDescent="0.3">
      <c r="B1684" s="39"/>
    </row>
    <row r="1685" spans="2:2" x14ac:dyDescent="0.3">
      <c r="B1685" s="39"/>
    </row>
    <row r="1686" spans="2:2" x14ac:dyDescent="0.3">
      <c r="B1686" s="39"/>
    </row>
    <row r="1687" spans="2:2" x14ac:dyDescent="0.3">
      <c r="B1687" s="39"/>
    </row>
    <row r="1688" spans="2:2" x14ac:dyDescent="0.3">
      <c r="B1688" s="39"/>
    </row>
    <row r="1689" spans="2:2" x14ac:dyDescent="0.3">
      <c r="B1689" s="39"/>
    </row>
    <row r="1690" spans="2:2" x14ac:dyDescent="0.3">
      <c r="B1690" s="39"/>
    </row>
    <row r="1691" spans="2:2" x14ac:dyDescent="0.3">
      <c r="B1691" s="39"/>
    </row>
    <row r="1692" spans="2:2" x14ac:dyDescent="0.3">
      <c r="B1692" s="39"/>
    </row>
    <row r="1693" spans="2:2" x14ac:dyDescent="0.3">
      <c r="B1693" s="39"/>
    </row>
    <row r="1694" spans="2:2" x14ac:dyDescent="0.3">
      <c r="B1694" s="39"/>
    </row>
    <row r="1695" spans="2:2" x14ac:dyDescent="0.3">
      <c r="B1695" s="39"/>
    </row>
    <row r="1696" spans="2:2" x14ac:dyDescent="0.3">
      <c r="B1696" s="39"/>
    </row>
    <row r="1697" spans="2:2" x14ac:dyDescent="0.3">
      <c r="B1697" s="39"/>
    </row>
    <row r="1698" spans="2:2" x14ac:dyDescent="0.3">
      <c r="B1698" s="39"/>
    </row>
    <row r="1699" spans="2:2" x14ac:dyDescent="0.3">
      <c r="B1699" s="39"/>
    </row>
    <row r="1700" spans="2:2" x14ac:dyDescent="0.3">
      <c r="B1700" s="39"/>
    </row>
    <row r="1701" spans="2:2" x14ac:dyDescent="0.3">
      <c r="B1701" s="39"/>
    </row>
    <row r="1702" spans="2:2" x14ac:dyDescent="0.3">
      <c r="B1702" s="39"/>
    </row>
    <row r="1703" spans="2:2" x14ac:dyDescent="0.3">
      <c r="B1703" s="39"/>
    </row>
    <row r="1704" spans="2:2" x14ac:dyDescent="0.3">
      <c r="B1704" s="39"/>
    </row>
    <row r="1705" spans="2:2" x14ac:dyDescent="0.3">
      <c r="B1705" s="39"/>
    </row>
    <row r="1706" spans="2:2" x14ac:dyDescent="0.3">
      <c r="B1706" s="39"/>
    </row>
    <row r="1707" spans="2:2" x14ac:dyDescent="0.3">
      <c r="B1707" s="39"/>
    </row>
    <row r="1708" spans="2:2" x14ac:dyDescent="0.3">
      <c r="B1708" s="39"/>
    </row>
    <row r="1709" spans="2:2" x14ac:dyDescent="0.3">
      <c r="B1709" s="39"/>
    </row>
    <row r="1710" spans="2:2" x14ac:dyDescent="0.3">
      <c r="B1710" s="39"/>
    </row>
    <row r="1711" spans="2:2" x14ac:dyDescent="0.3">
      <c r="B1711" s="39"/>
    </row>
    <row r="1712" spans="2:2" x14ac:dyDescent="0.3">
      <c r="B1712" s="39"/>
    </row>
    <row r="1713" spans="2:2" x14ac:dyDescent="0.3">
      <c r="B1713" s="39"/>
    </row>
    <row r="1714" spans="2:2" x14ac:dyDescent="0.3">
      <c r="B1714" s="39"/>
    </row>
    <row r="1715" spans="2:2" x14ac:dyDescent="0.3">
      <c r="B1715" s="39"/>
    </row>
    <row r="1716" spans="2:2" x14ac:dyDescent="0.3">
      <c r="B1716" s="39"/>
    </row>
    <row r="1717" spans="2:2" x14ac:dyDescent="0.3">
      <c r="B1717" s="39"/>
    </row>
    <row r="1718" spans="2:2" x14ac:dyDescent="0.3">
      <c r="B1718" s="39"/>
    </row>
    <row r="1719" spans="2:2" x14ac:dyDescent="0.3">
      <c r="B1719" s="39"/>
    </row>
    <row r="1720" spans="2:2" x14ac:dyDescent="0.3">
      <c r="B1720" s="39"/>
    </row>
    <row r="1721" spans="2:2" x14ac:dyDescent="0.3">
      <c r="B1721" s="39"/>
    </row>
    <row r="1722" spans="2:2" x14ac:dyDescent="0.3">
      <c r="B1722" s="39"/>
    </row>
    <row r="1723" spans="2:2" x14ac:dyDescent="0.3">
      <c r="B1723" s="39"/>
    </row>
    <row r="1724" spans="2:2" x14ac:dyDescent="0.3">
      <c r="B1724" s="39"/>
    </row>
    <row r="1725" spans="2:2" x14ac:dyDescent="0.3">
      <c r="B1725" s="39"/>
    </row>
    <row r="1726" spans="2:2" x14ac:dyDescent="0.3">
      <c r="B1726" s="39"/>
    </row>
    <row r="1727" spans="2:2" x14ac:dyDescent="0.3">
      <c r="B1727" s="39"/>
    </row>
    <row r="1728" spans="2:2" x14ac:dyDescent="0.3">
      <c r="B1728" s="39"/>
    </row>
    <row r="1729" spans="2:2" x14ac:dyDescent="0.3">
      <c r="B1729" s="39"/>
    </row>
    <row r="1730" spans="2:2" x14ac:dyDescent="0.3">
      <c r="B1730" s="39"/>
    </row>
    <row r="1731" spans="2:2" x14ac:dyDescent="0.3">
      <c r="B1731" s="39"/>
    </row>
    <row r="1732" spans="2:2" x14ac:dyDescent="0.3">
      <c r="B1732" s="39"/>
    </row>
    <row r="1733" spans="2:2" x14ac:dyDescent="0.3">
      <c r="B1733" s="39"/>
    </row>
    <row r="1734" spans="2:2" x14ac:dyDescent="0.3">
      <c r="B1734" s="39"/>
    </row>
    <row r="1735" spans="2:2" x14ac:dyDescent="0.3">
      <c r="B1735" s="39"/>
    </row>
    <row r="1736" spans="2:2" x14ac:dyDescent="0.3">
      <c r="B1736" s="39"/>
    </row>
    <row r="1737" spans="2:2" x14ac:dyDescent="0.3">
      <c r="B1737" s="39"/>
    </row>
    <row r="1738" spans="2:2" x14ac:dyDescent="0.3">
      <c r="B1738" s="39"/>
    </row>
    <row r="1739" spans="2:2" x14ac:dyDescent="0.3">
      <c r="B1739" s="39"/>
    </row>
    <row r="1740" spans="2:2" x14ac:dyDescent="0.3">
      <c r="B1740" s="39"/>
    </row>
    <row r="1741" spans="2:2" x14ac:dyDescent="0.3">
      <c r="B1741" s="39"/>
    </row>
    <row r="1742" spans="2:2" x14ac:dyDescent="0.3">
      <c r="B1742" s="39"/>
    </row>
    <row r="1743" spans="2:2" x14ac:dyDescent="0.3">
      <c r="B1743" s="39"/>
    </row>
    <row r="1744" spans="2:2" x14ac:dyDescent="0.3">
      <c r="B1744" s="39"/>
    </row>
    <row r="1745" spans="2:2" x14ac:dyDescent="0.3">
      <c r="B1745" s="39"/>
    </row>
    <row r="1746" spans="2:2" x14ac:dyDescent="0.3">
      <c r="B1746" s="39"/>
    </row>
    <row r="1747" spans="2:2" x14ac:dyDescent="0.3">
      <c r="B1747" s="39"/>
    </row>
    <row r="1748" spans="2:2" x14ac:dyDescent="0.3">
      <c r="B1748" s="39"/>
    </row>
    <row r="1749" spans="2:2" x14ac:dyDescent="0.3">
      <c r="B1749" s="39"/>
    </row>
    <row r="1750" spans="2:2" x14ac:dyDescent="0.3">
      <c r="B1750" s="39"/>
    </row>
    <row r="1751" spans="2:2" x14ac:dyDescent="0.3">
      <c r="B1751" s="39"/>
    </row>
    <row r="1752" spans="2:2" x14ac:dyDescent="0.3">
      <c r="B1752" s="39"/>
    </row>
    <row r="1753" spans="2:2" x14ac:dyDescent="0.3">
      <c r="B1753" s="39"/>
    </row>
    <row r="1754" spans="2:2" x14ac:dyDescent="0.3">
      <c r="B1754" s="39"/>
    </row>
    <row r="1755" spans="2:2" x14ac:dyDescent="0.3">
      <c r="B1755" s="39"/>
    </row>
    <row r="1756" spans="2:2" x14ac:dyDescent="0.3">
      <c r="B1756" s="39"/>
    </row>
    <row r="1757" spans="2:2" x14ac:dyDescent="0.3">
      <c r="B1757" s="39"/>
    </row>
    <row r="1758" spans="2:2" x14ac:dyDescent="0.3">
      <c r="B1758" s="39"/>
    </row>
    <row r="1759" spans="2:2" x14ac:dyDescent="0.3">
      <c r="B1759" s="39"/>
    </row>
    <row r="1760" spans="2:2" x14ac:dyDescent="0.3">
      <c r="B1760" s="39"/>
    </row>
    <row r="1761" spans="2:2" x14ac:dyDescent="0.3">
      <c r="B1761" s="39"/>
    </row>
    <row r="1762" spans="2:2" x14ac:dyDescent="0.3">
      <c r="B1762" s="39"/>
    </row>
    <row r="1763" spans="2:2" x14ac:dyDescent="0.3">
      <c r="B1763" s="39"/>
    </row>
    <row r="1764" spans="2:2" x14ac:dyDescent="0.3">
      <c r="B1764" s="39"/>
    </row>
    <row r="1765" spans="2:2" x14ac:dyDescent="0.3">
      <c r="B1765" s="39"/>
    </row>
    <row r="1766" spans="2:2" x14ac:dyDescent="0.3">
      <c r="B1766" s="39"/>
    </row>
    <row r="1767" spans="2:2" x14ac:dyDescent="0.3">
      <c r="B1767" s="39"/>
    </row>
    <row r="1768" spans="2:2" x14ac:dyDescent="0.3">
      <c r="B1768" s="39"/>
    </row>
    <row r="1769" spans="2:2" x14ac:dyDescent="0.3">
      <c r="B1769" s="39"/>
    </row>
    <row r="1770" spans="2:2" x14ac:dyDescent="0.3">
      <c r="B1770" s="39"/>
    </row>
    <row r="1771" spans="2:2" x14ac:dyDescent="0.3">
      <c r="B1771" s="39"/>
    </row>
    <row r="1772" spans="2:2" x14ac:dyDescent="0.3">
      <c r="B1772" s="39"/>
    </row>
    <row r="1773" spans="2:2" x14ac:dyDescent="0.3">
      <c r="B1773" s="39"/>
    </row>
    <row r="1774" spans="2:2" x14ac:dyDescent="0.3">
      <c r="B1774" s="39"/>
    </row>
    <row r="1775" spans="2:2" x14ac:dyDescent="0.3">
      <c r="B1775" s="39"/>
    </row>
    <row r="1776" spans="2:2" x14ac:dyDescent="0.3">
      <c r="B1776" s="39"/>
    </row>
    <row r="1777" spans="2:2" x14ac:dyDescent="0.3">
      <c r="B1777" s="39"/>
    </row>
    <row r="1778" spans="2:2" x14ac:dyDescent="0.3">
      <c r="B1778" s="39"/>
    </row>
    <row r="1779" spans="2:2" x14ac:dyDescent="0.3">
      <c r="B1779" s="39"/>
    </row>
    <row r="1780" spans="2:2" x14ac:dyDescent="0.3">
      <c r="B1780" s="39"/>
    </row>
    <row r="1781" spans="2:2" x14ac:dyDescent="0.3">
      <c r="B1781" s="39"/>
    </row>
    <row r="1782" spans="2:2" x14ac:dyDescent="0.3">
      <c r="B1782" s="39"/>
    </row>
    <row r="1783" spans="2:2" x14ac:dyDescent="0.3">
      <c r="B1783" s="39"/>
    </row>
    <row r="1784" spans="2:2" x14ac:dyDescent="0.3">
      <c r="B1784" s="39"/>
    </row>
    <row r="1785" spans="2:2" x14ac:dyDescent="0.3">
      <c r="B1785" s="39"/>
    </row>
    <row r="1786" spans="2:2" x14ac:dyDescent="0.3">
      <c r="B1786" s="39"/>
    </row>
    <row r="1787" spans="2:2" x14ac:dyDescent="0.3">
      <c r="B1787" s="39"/>
    </row>
    <row r="1788" spans="2:2" x14ac:dyDescent="0.3">
      <c r="B1788" s="39"/>
    </row>
    <row r="1789" spans="2:2" x14ac:dyDescent="0.3">
      <c r="B1789" s="39"/>
    </row>
    <row r="1790" spans="2:2" x14ac:dyDescent="0.3">
      <c r="B1790" s="39"/>
    </row>
    <row r="1791" spans="2:2" x14ac:dyDescent="0.3">
      <c r="B1791" s="39"/>
    </row>
    <row r="1792" spans="2:2" x14ac:dyDescent="0.3">
      <c r="B1792" s="39"/>
    </row>
    <row r="1793" spans="2:2" x14ac:dyDescent="0.3">
      <c r="B1793" s="39"/>
    </row>
    <row r="1794" spans="2:2" x14ac:dyDescent="0.3">
      <c r="B1794" s="39"/>
    </row>
    <row r="1795" spans="2:2" x14ac:dyDescent="0.3">
      <c r="B1795" s="39"/>
    </row>
    <row r="1796" spans="2:2" x14ac:dyDescent="0.3">
      <c r="B1796" s="39"/>
    </row>
    <row r="1797" spans="2:2" x14ac:dyDescent="0.3">
      <c r="B1797" s="39"/>
    </row>
    <row r="1798" spans="2:2" x14ac:dyDescent="0.3">
      <c r="B1798" s="39"/>
    </row>
    <row r="1799" spans="2:2" x14ac:dyDescent="0.3">
      <c r="B1799" s="39"/>
    </row>
    <row r="1800" spans="2:2" x14ac:dyDescent="0.3">
      <c r="B1800" s="39"/>
    </row>
    <row r="1801" spans="2:2" x14ac:dyDescent="0.3">
      <c r="B1801" s="39"/>
    </row>
    <row r="1802" spans="2:2" x14ac:dyDescent="0.3">
      <c r="B1802" s="39"/>
    </row>
    <row r="1803" spans="2:2" x14ac:dyDescent="0.3">
      <c r="B1803" s="39"/>
    </row>
    <row r="1804" spans="2:2" x14ac:dyDescent="0.3">
      <c r="B1804" s="39"/>
    </row>
    <row r="1805" spans="2:2" x14ac:dyDescent="0.3">
      <c r="B1805" s="39"/>
    </row>
    <row r="1806" spans="2:2" x14ac:dyDescent="0.3">
      <c r="B1806" s="39"/>
    </row>
    <row r="1807" spans="2:2" x14ac:dyDescent="0.3">
      <c r="B1807" s="39"/>
    </row>
    <row r="1808" spans="2:2" x14ac:dyDescent="0.3">
      <c r="B1808" s="39"/>
    </row>
    <row r="1809" spans="2:2" x14ac:dyDescent="0.3">
      <c r="B1809" s="39"/>
    </row>
    <row r="1810" spans="2:2" x14ac:dyDescent="0.3">
      <c r="B1810" s="39"/>
    </row>
    <row r="1811" spans="2:2" x14ac:dyDescent="0.3">
      <c r="B1811" s="39"/>
    </row>
    <row r="1812" spans="2:2" x14ac:dyDescent="0.3">
      <c r="B1812" s="39"/>
    </row>
    <row r="1813" spans="2:2" x14ac:dyDescent="0.3">
      <c r="B1813" s="39"/>
    </row>
    <row r="1814" spans="2:2" x14ac:dyDescent="0.3">
      <c r="B1814" s="39"/>
    </row>
    <row r="1815" spans="2:2" x14ac:dyDescent="0.3">
      <c r="B1815" s="39"/>
    </row>
    <row r="1816" spans="2:2" x14ac:dyDescent="0.3">
      <c r="B1816" s="39"/>
    </row>
    <row r="1817" spans="2:2" x14ac:dyDescent="0.3">
      <c r="B1817" s="39"/>
    </row>
    <row r="1818" spans="2:2" x14ac:dyDescent="0.3">
      <c r="B1818" s="39"/>
    </row>
    <row r="1819" spans="2:2" x14ac:dyDescent="0.3">
      <c r="B1819" s="39"/>
    </row>
    <row r="1820" spans="2:2" x14ac:dyDescent="0.3">
      <c r="B1820" s="39"/>
    </row>
    <row r="1821" spans="2:2" x14ac:dyDescent="0.3">
      <c r="B1821" s="39"/>
    </row>
    <row r="1822" spans="2:2" x14ac:dyDescent="0.3">
      <c r="B1822" s="39"/>
    </row>
    <row r="1823" spans="2:2" x14ac:dyDescent="0.3">
      <c r="B1823" s="39"/>
    </row>
    <row r="1824" spans="2:2" x14ac:dyDescent="0.3">
      <c r="B1824" s="39"/>
    </row>
    <row r="1825" spans="2:2" x14ac:dyDescent="0.3">
      <c r="B1825" s="39"/>
    </row>
    <row r="1826" spans="2:2" x14ac:dyDescent="0.3">
      <c r="B1826" s="39"/>
    </row>
    <row r="1827" spans="2:2" x14ac:dyDescent="0.3">
      <c r="B1827" s="39"/>
    </row>
    <row r="1828" spans="2:2" x14ac:dyDescent="0.3">
      <c r="B1828" s="39"/>
    </row>
    <row r="1829" spans="2:2" x14ac:dyDescent="0.3">
      <c r="B1829" s="39"/>
    </row>
    <row r="1830" spans="2:2" x14ac:dyDescent="0.3">
      <c r="B1830" s="39"/>
    </row>
    <row r="1831" spans="2:2" x14ac:dyDescent="0.3">
      <c r="B1831" s="39"/>
    </row>
    <row r="1832" spans="2:2" x14ac:dyDescent="0.3">
      <c r="B1832" s="39"/>
    </row>
    <row r="1833" spans="2:2" x14ac:dyDescent="0.3">
      <c r="B1833" s="39"/>
    </row>
    <row r="1834" spans="2:2" x14ac:dyDescent="0.3">
      <c r="B1834" s="39"/>
    </row>
    <row r="1835" spans="2:2" x14ac:dyDescent="0.3">
      <c r="B1835" s="39"/>
    </row>
    <row r="1836" spans="2:2" x14ac:dyDescent="0.3">
      <c r="B1836" s="39"/>
    </row>
    <row r="1837" spans="2:2" x14ac:dyDescent="0.3">
      <c r="B1837" s="39"/>
    </row>
    <row r="1838" spans="2:2" x14ac:dyDescent="0.3">
      <c r="B1838" s="39"/>
    </row>
    <row r="1839" spans="2:2" x14ac:dyDescent="0.3">
      <c r="B1839" s="39"/>
    </row>
    <row r="1840" spans="2:2" x14ac:dyDescent="0.3">
      <c r="B1840" s="39"/>
    </row>
    <row r="1841" spans="2:2" x14ac:dyDescent="0.3">
      <c r="B1841" s="39"/>
    </row>
    <row r="1842" spans="2:2" x14ac:dyDescent="0.3">
      <c r="B1842" s="39"/>
    </row>
    <row r="1843" spans="2:2" x14ac:dyDescent="0.3">
      <c r="B1843" s="39"/>
    </row>
    <row r="1844" spans="2:2" x14ac:dyDescent="0.3">
      <c r="B1844" s="39"/>
    </row>
    <row r="1845" spans="2:2" x14ac:dyDescent="0.3">
      <c r="B1845" s="39"/>
    </row>
    <row r="1846" spans="2:2" x14ac:dyDescent="0.3">
      <c r="B1846" s="39"/>
    </row>
    <row r="1847" spans="2:2" x14ac:dyDescent="0.3">
      <c r="B1847" s="39"/>
    </row>
    <row r="1848" spans="2:2" x14ac:dyDescent="0.3">
      <c r="B1848" s="39"/>
    </row>
    <row r="1849" spans="2:2" x14ac:dyDescent="0.3">
      <c r="B1849" s="39"/>
    </row>
    <row r="1850" spans="2:2" x14ac:dyDescent="0.3">
      <c r="B1850" s="39"/>
    </row>
    <row r="1851" spans="2:2" x14ac:dyDescent="0.3">
      <c r="B1851" s="39"/>
    </row>
    <row r="1852" spans="2:2" x14ac:dyDescent="0.3">
      <c r="B1852" s="39"/>
    </row>
    <row r="1853" spans="2:2" x14ac:dyDescent="0.3">
      <c r="B1853" s="39"/>
    </row>
    <row r="1854" spans="2:2" x14ac:dyDescent="0.3">
      <c r="B1854" s="39"/>
    </row>
    <row r="1855" spans="2:2" x14ac:dyDescent="0.3">
      <c r="B1855" s="39"/>
    </row>
    <row r="1856" spans="2:2" x14ac:dyDescent="0.3">
      <c r="B1856" s="39"/>
    </row>
    <row r="1857" spans="2:2" x14ac:dyDescent="0.3">
      <c r="B1857" s="39"/>
    </row>
    <row r="1858" spans="2:2" x14ac:dyDescent="0.3">
      <c r="B1858" s="39"/>
    </row>
    <row r="1859" spans="2:2" x14ac:dyDescent="0.3">
      <c r="B1859" s="39"/>
    </row>
    <row r="1860" spans="2:2" x14ac:dyDescent="0.3">
      <c r="B1860" s="39"/>
    </row>
    <row r="1861" spans="2:2" x14ac:dyDescent="0.3">
      <c r="B1861" s="39"/>
    </row>
    <row r="1862" spans="2:2" x14ac:dyDescent="0.3">
      <c r="B1862" s="39"/>
    </row>
    <row r="1863" spans="2:2" x14ac:dyDescent="0.3">
      <c r="B1863" s="39"/>
    </row>
    <row r="1864" spans="2:2" x14ac:dyDescent="0.3">
      <c r="B1864" s="39"/>
    </row>
    <row r="1865" spans="2:2" x14ac:dyDescent="0.3">
      <c r="B1865" s="39"/>
    </row>
    <row r="1866" spans="2:2" x14ac:dyDescent="0.3">
      <c r="B1866" s="39"/>
    </row>
    <row r="1867" spans="2:2" x14ac:dyDescent="0.3">
      <c r="B1867" s="39"/>
    </row>
    <row r="1868" spans="2:2" x14ac:dyDescent="0.3">
      <c r="B1868" s="39"/>
    </row>
    <row r="1869" spans="2:2" x14ac:dyDescent="0.3">
      <c r="B1869" s="39"/>
    </row>
    <row r="1870" spans="2:2" x14ac:dyDescent="0.3">
      <c r="B1870" s="39"/>
    </row>
    <row r="1871" spans="2:2" x14ac:dyDescent="0.3">
      <c r="B1871" s="39"/>
    </row>
    <row r="1872" spans="2:2" x14ac:dyDescent="0.3">
      <c r="B1872" s="39"/>
    </row>
    <row r="1873" spans="2:2" x14ac:dyDescent="0.3">
      <c r="B1873" s="39"/>
    </row>
    <row r="1874" spans="2:2" x14ac:dyDescent="0.3">
      <c r="B1874" s="39"/>
    </row>
    <row r="1875" spans="2:2" x14ac:dyDescent="0.3">
      <c r="B1875" s="39"/>
    </row>
    <row r="1876" spans="2:2" x14ac:dyDescent="0.3">
      <c r="B1876" s="39"/>
    </row>
    <row r="1877" spans="2:2" x14ac:dyDescent="0.3">
      <c r="B1877" s="39"/>
    </row>
    <row r="1878" spans="2:2" x14ac:dyDescent="0.3">
      <c r="B1878" s="39"/>
    </row>
    <row r="1879" spans="2:2" x14ac:dyDescent="0.3">
      <c r="B1879" s="39"/>
    </row>
    <row r="1880" spans="2:2" x14ac:dyDescent="0.3">
      <c r="B1880" s="39"/>
    </row>
    <row r="1881" spans="2:2" x14ac:dyDescent="0.3">
      <c r="B1881" s="39"/>
    </row>
    <row r="1882" spans="2:2" x14ac:dyDescent="0.3">
      <c r="B1882" s="39"/>
    </row>
    <row r="1883" spans="2:2" x14ac:dyDescent="0.3">
      <c r="B1883" s="39"/>
    </row>
    <row r="1884" spans="2:2" x14ac:dyDescent="0.3">
      <c r="B1884" s="39"/>
    </row>
    <row r="1885" spans="2:2" x14ac:dyDescent="0.3">
      <c r="B1885" s="39"/>
    </row>
    <row r="1886" spans="2:2" x14ac:dyDescent="0.3">
      <c r="B1886" s="39"/>
    </row>
    <row r="1887" spans="2:2" x14ac:dyDescent="0.3">
      <c r="B1887" s="39"/>
    </row>
    <row r="1888" spans="2:2" x14ac:dyDescent="0.3">
      <c r="B1888" s="39"/>
    </row>
    <row r="1889" spans="2:2" x14ac:dyDescent="0.3">
      <c r="B1889" s="39"/>
    </row>
    <row r="1890" spans="2:2" x14ac:dyDescent="0.3">
      <c r="B1890" s="39"/>
    </row>
    <row r="1891" spans="2:2" x14ac:dyDescent="0.3">
      <c r="B1891" s="39"/>
    </row>
    <row r="1892" spans="2:2" x14ac:dyDescent="0.3">
      <c r="B1892" s="39"/>
    </row>
    <row r="1893" spans="2:2" x14ac:dyDescent="0.3">
      <c r="B1893" s="39"/>
    </row>
    <row r="1894" spans="2:2" x14ac:dyDescent="0.3">
      <c r="B1894" s="39"/>
    </row>
    <row r="1895" spans="2:2" x14ac:dyDescent="0.3">
      <c r="B1895" s="39"/>
    </row>
    <row r="1896" spans="2:2" x14ac:dyDescent="0.3">
      <c r="B1896" s="39"/>
    </row>
    <row r="1897" spans="2:2" x14ac:dyDescent="0.3">
      <c r="B1897" s="39"/>
    </row>
    <row r="1898" spans="2:2" x14ac:dyDescent="0.3">
      <c r="B1898" s="39"/>
    </row>
    <row r="1899" spans="2:2" x14ac:dyDescent="0.3">
      <c r="B1899" s="39"/>
    </row>
    <row r="1900" spans="2:2" x14ac:dyDescent="0.3">
      <c r="B1900" s="39"/>
    </row>
    <row r="1901" spans="2:2" x14ac:dyDescent="0.3">
      <c r="B1901" s="39"/>
    </row>
    <row r="1902" spans="2:2" x14ac:dyDescent="0.3">
      <c r="B1902" s="39"/>
    </row>
    <row r="1903" spans="2:2" x14ac:dyDescent="0.3">
      <c r="B1903" s="39"/>
    </row>
    <row r="1904" spans="2:2" x14ac:dyDescent="0.3">
      <c r="B1904" s="39"/>
    </row>
    <row r="1905" spans="2:2" x14ac:dyDescent="0.3">
      <c r="B1905" s="39"/>
    </row>
    <row r="1906" spans="2:2" x14ac:dyDescent="0.3">
      <c r="B1906" s="39"/>
    </row>
    <row r="1907" spans="2:2" x14ac:dyDescent="0.3">
      <c r="B1907" s="39"/>
    </row>
    <row r="1908" spans="2:2" x14ac:dyDescent="0.3">
      <c r="B1908" s="39"/>
    </row>
    <row r="1909" spans="2:2" x14ac:dyDescent="0.3">
      <c r="B1909" s="39"/>
    </row>
    <row r="1910" spans="2:2" x14ac:dyDescent="0.3">
      <c r="B1910" s="39"/>
    </row>
    <row r="1911" spans="2:2" x14ac:dyDescent="0.3">
      <c r="B1911" s="39"/>
    </row>
    <row r="1912" spans="2:2" x14ac:dyDescent="0.3">
      <c r="B1912" s="39"/>
    </row>
    <row r="1913" spans="2:2" x14ac:dyDescent="0.3">
      <c r="B1913" s="39"/>
    </row>
    <row r="1914" spans="2:2" x14ac:dyDescent="0.3">
      <c r="B1914" s="39"/>
    </row>
    <row r="1915" spans="2:2" x14ac:dyDescent="0.3">
      <c r="B1915" s="39"/>
    </row>
    <row r="1916" spans="2:2" x14ac:dyDescent="0.3">
      <c r="B1916" s="39"/>
    </row>
    <row r="1917" spans="2:2" x14ac:dyDescent="0.3">
      <c r="B1917" s="39"/>
    </row>
    <row r="1918" spans="2:2" x14ac:dyDescent="0.3">
      <c r="B1918" s="39"/>
    </row>
    <row r="1919" spans="2:2" x14ac:dyDescent="0.3">
      <c r="B1919" s="39"/>
    </row>
    <row r="1920" spans="2:2" x14ac:dyDescent="0.3">
      <c r="B1920" s="39"/>
    </row>
    <row r="1921" spans="2:2" x14ac:dyDescent="0.3">
      <c r="B1921" s="39"/>
    </row>
    <row r="1922" spans="2:2" x14ac:dyDescent="0.3">
      <c r="B1922" s="39"/>
    </row>
    <row r="1923" spans="2:2" x14ac:dyDescent="0.3">
      <c r="B1923" s="39"/>
    </row>
    <row r="1924" spans="2:2" x14ac:dyDescent="0.3">
      <c r="B1924" s="39"/>
    </row>
    <row r="1925" spans="2:2" x14ac:dyDescent="0.3">
      <c r="B1925" s="39"/>
    </row>
    <row r="1926" spans="2:2" x14ac:dyDescent="0.3">
      <c r="B1926" s="39"/>
    </row>
    <row r="1927" spans="2:2" x14ac:dyDescent="0.3">
      <c r="B1927" s="39"/>
    </row>
    <row r="1928" spans="2:2" x14ac:dyDescent="0.3">
      <c r="B1928" s="39"/>
    </row>
    <row r="1929" spans="2:2" x14ac:dyDescent="0.3">
      <c r="B1929" s="39"/>
    </row>
    <row r="1930" spans="2:2" x14ac:dyDescent="0.3">
      <c r="B1930" s="39"/>
    </row>
    <row r="1931" spans="2:2" x14ac:dyDescent="0.3">
      <c r="B1931" s="39"/>
    </row>
    <row r="1932" spans="2:2" x14ac:dyDescent="0.3">
      <c r="B1932" s="39"/>
    </row>
    <row r="1933" spans="2:2" x14ac:dyDescent="0.3">
      <c r="B1933" s="39"/>
    </row>
    <row r="1934" spans="2:2" x14ac:dyDescent="0.3">
      <c r="B1934" s="39"/>
    </row>
    <row r="1935" spans="2:2" x14ac:dyDescent="0.3">
      <c r="B1935" s="39"/>
    </row>
    <row r="1936" spans="2:2" x14ac:dyDescent="0.3">
      <c r="B1936" s="39"/>
    </row>
    <row r="1937" spans="2:2" x14ac:dyDescent="0.3">
      <c r="B1937" s="39"/>
    </row>
    <row r="1938" spans="2:2" x14ac:dyDescent="0.3">
      <c r="B1938" s="39"/>
    </row>
    <row r="1939" spans="2:2" x14ac:dyDescent="0.3">
      <c r="B1939" s="39"/>
    </row>
    <row r="1940" spans="2:2" x14ac:dyDescent="0.3">
      <c r="B1940" s="39"/>
    </row>
    <row r="1941" spans="2:2" x14ac:dyDescent="0.3">
      <c r="B1941" s="39"/>
    </row>
    <row r="1942" spans="2:2" x14ac:dyDescent="0.3">
      <c r="B1942" s="39"/>
    </row>
    <row r="1943" spans="2:2" x14ac:dyDescent="0.3">
      <c r="B1943" s="39"/>
    </row>
    <row r="1944" spans="2:2" x14ac:dyDescent="0.3">
      <c r="B1944" s="39"/>
    </row>
    <row r="1945" spans="2:2" x14ac:dyDescent="0.3">
      <c r="B1945" s="39"/>
    </row>
    <row r="1946" spans="2:2" x14ac:dyDescent="0.3">
      <c r="B1946" s="39"/>
    </row>
    <row r="1947" spans="2:2" x14ac:dyDescent="0.3">
      <c r="B1947" s="39"/>
    </row>
    <row r="1948" spans="2:2" x14ac:dyDescent="0.3">
      <c r="B1948" s="39"/>
    </row>
    <row r="1949" spans="2:2" x14ac:dyDescent="0.3">
      <c r="B1949" s="39"/>
    </row>
    <row r="1950" spans="2:2" x14ac:dyDescent="0.3">
      <c r="B1950" s="39"/>
    </row>
    <row r="1951" spans="2:2" x14ac:dyDescent="0.3">
      <c r="B1951" s="39"/>
    </row>
    <row r="1952" spans="2:2" x14ac:dyDescent="0.3">
      <c r="B1952" s="39"/>
    </row>
    <row r="1953" spans="2:2" x14ac:dyDescent="0.3">
      <c r="B1953" s="39"/>
    </row>
    <row r="1954" spans="2:2" x14ac:dyDescent="0.3">
      <c r="B1954" s="39"/>
    </row>
    <row r="1955" spans="2:2" x14ac:dyDescent="0.3">
      <c r="B1955" s="39"/>
    </row>
    <row r="1956" spans="2:2" x14ac:dyDescent="0.3">
      <c r="B1956" s="39"/>
    </row>
    <row r="1957" spans="2:2" x14ac:dyDescent="0.3">
      <c r="B1957" s="39"/>
    </row>
    <row r="1958" spans="2:2" x14ac:dyDescent="0.3">
      <c r="B1958" s="39"/>
    </row>
    <row r="1959" spans="2:2" x14ac:dyDescent="0.3">
      <c r="B1959" s="39"/>
    </row>
    <row r="1960" spans="2:2" x14ac:dyDescent="0.3">
      <c r="B1960" s="39"/>
    </row>
    <row r="1961" spans="2:2" x14ac:dyDescent="0.3">
      <c r="B1961" s="39"/>
    </row>
    <row r="1962" spans="2:2" x14ac:dyDescent="0.3">
      <c r="B1962" s="39"/>
    </row>
    <row r="1963" spans="2:2" x14ac:dyDescent="0.3">
      <c r="B1963" s="39"/>
    </row>
    <row r="1964" spans="2:2" x14ac:dyDescent="0.3">
      <c r="B1964" s="39"/>
    </row>
    <row r="1965" spans="2:2" x14ac:dyDescent="0.3">
      <c r="B1965" s="39"/>
    </row>
    <row r="1966" spans="2:2" x14ac:dyDescent="0.3">
      <c r="B1966" s="39"/>
    </row>
    <row r="1967" spans="2:2" x14ac:dyDescent="0.3">
      <c r="B1967" s="39"/>
    </row>
    <row r="1968" spans="2:2" x14ac:dyDescent="0.3">
      <c r="B1968" s="39"/>
    </row>
    <row r="1969" spans="2:2" x14ac:dyDescent="0.3">
      <c r="B1969" s="39"/>
    </row>
    <row r="1970" spans="2:2" x14ac:dyDescent="0.3">
      <c r="B1970" s="39"/>
    </row>
    <row r="1971" spans="2:2" x14ac:dyDescent="0.3">
      <c r="B1971" s="39"/>
    </row>
    <row r="1972" spans="2:2" x14ac:dyDescent="0.3">
      <c r="B1972" s="39"/>
    </row>
    <row r="1973" spans="2:2" x14ac:dyDescent="0.3">
      <c r="B1973" s="39"/>
    </row>
    <row r="1974" spans="2:2" x14ac:dyDescent="0.3">
      <c r="B1974" s="39"/>
    </row>
    <row r="1975" spans="2:2" x14ac:dyDescent="0.3">
      <c r="B1975" s="39"/>
    </row>
    <row r="1976" spans="2:2" x14ac:dyDescent="0.3">
      <c r="B1976" s="39"/>
    </row>
    <row r="1977" spans="2:2" x14ac:dyDescent="0.3">
      <c r="B1977" s="39"/>
    </row>
    <row r="1978" spans="2:2" x14ac:dyDescent="0.3">
      <c r="B1978" s="39"/>
    </row>
    <row r="1979" spans="2:2" x14ac:dyDescent="0.3">
      <c r="B1979" s="39"/>
    </row>
    <row r="1980" spans="2:2" x14ac:dyDescent="0.3">
      <c r="B1980" s="39"/>
    </row>
    <row r="1981" spans="2:2" x14ac:dyDescent="0.3">
      <c r="B1981" s="39"/>
    </row>
    <row r="1982" spans="2:2" x14ac:dyDescent="0.3">
      <c r="B1982" s="39"/>
    </row>
    <row r="1983" spans="2:2" x14ac:dyDescent="0.3">
      <c r="B1983" s="39"/>
    </row>
    <row r="1984" spans="2:2" x14ac:dyDescent="0.3">
      <c r="B1984" s="39"/>
    </row>
    <row r="1985" spans="2:2" x14ac:dyDescent="0.3">
      <c r="B1985" s="39"/>
    </row>
    <row r="1986" spans="2:2" x14ac:dyDescent="0.3">
      <c r="B1986" s="39"/>
    </row>
    <row r="1987" spans="2:2" x14ac:dyDescent="0.3">
      <c r="B1987" s="39"/>
    </row>
    <row r="1988" spans="2:2" x14ac:dyDescent="0.3">
      <c r="B1988" s="39"/>
    </row>
    <row r="1989" spans="2:2" x14ac:dyDescent="0.3">
      <c r="B1989" s="39"/>
    </row>
    <row r="1990" spans="2:2" x14ac:dyDescent="0.3">
      <c r="B1990" s="39"/>
    </row>
    <row r="1991" spans="2:2" x14ac:dyDescent="0.3">
      <c r="B1991" s="39"/>
    </row>
    <row r="1992" spans="2:2" x14ac:dyDescent="0.3">
      <c r="B1992" s="39"/>
    </row>
    <row r="1993" spans="2:2" x14ac:dyDescent="0.3">
      <c r="B1993" s="39"/>
    </row>
    <row r="1994" spans="2:2" x14ac:dyDescent="0.3">
      <c r="B1994" s="39"/>
    </row>
    <row r="1995" spans="2:2" x14ac:dyDescent="0.3">
      <c r="B1995" s="39"/>
    </row>
    <row r="1996" spans="2:2" x14ac:dyDescent="0.3">
      <c r="B1996" s="39"/>
    </row>
    <row r="1997" spans="2:2" x14ac:dyDescent="0.3">
      <c r="B1997" s="39"/>
    </row>
    <row r="1998" spans="2:2" x14ac:dyDescent="0.3">
      <c r="B1998" s="39"/>
    </row>
    <row r="1999" spans="2:2" x14ac:dyDescent="0.3">
      <c r="B1999" s="39"/>
    </row>
    <row r="2000" spans="2:2" x14ac:dyDescent="0.3">
      <c r="B2000" s="39"/>
    </row>
    <row r="2001" spans="2:2" x14ac:dyDescent="0.3">
      <c r="B2001" s="39"/>
    </row>
    <row r="2002" spans="2:2" x14ac:dyDescent="0.3">
      <c r="B2002" s="39"/>
    </row>
    <row r="2003" spans="2:2" x14ac:dyDescent="0.3">
      <c r="B2003" s="39"/>
    </row>
    <row r="2004" spans="2:2" x14ac:dyDescent="0.3">
      <c r="B2004" s="39"/>
    </row>
    <row r="1048264" spans="1:1" x14ac:dyDescent="0.3">
      <c r="A1048264" s="33"/>
    </row>
  </sheetData>
  <mergeCells count="1">
    <mergeCell ref="A1:B1"/>
  </mergeCells>
  <pageMargins left="0.59055118110236227" right="0.39370078740157483" top="1.4960629921259843" bottom="0.62992125984251968" header="0.31496062992125984" footer="0.15748031496062992"/>
  <pageSetup paperSize="9" scale="87"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302078
vom 05.09.2023
Erstellt von: E237202</oddHeader>
    <oddFooter xml:space="preserve">&amp;L&amp;9Unverbindlicher Vorschlag vom: 05.09.2023
gültig bis: 03.10.2023&amp;C&amp;9RAP Rechner 23.1.0 (KT 2020 RS)
&amp;R&amp;9&amp;P von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E_Vereinbarungen">
    <pageSetUpPr fitToPage="1"/>
  </sheetPr>
  <dimension ref="A1:D45"/>
  <sheetViews>
    <sheetView showGridLines="0" zoomScaleNormal="100" workbookViewId="0">
      <selection activeCell="E8" sqref="E8:H8"/>
    </sheetView>
  </sheetViews>
  <sheetFormatPr baseColWidth="10" defaultColWidth="13" defaultRowHeight="13" x14ac:dyDescent="0.3"/>
  <cols>
    <col min="1" max="1" width="96.5" style="42" customWidth="1"/>
    <col min="2" max="16384" width="13" style="42"/>
  </cols>
  <sheetData>
    <row r="1" spans="1:4" ht="18" customHeight="1" x14ac:dyDescent="0.3">
      <c r="A1" s="131" t="s">
        <v>494</v>
      </c>
      <c r="B1" s="181" t="s">
        <v>271</v>
      </c>
      <c r="C1" s="181" t="s">
        <v>318</v>
      </c>
      <c r="D1" s="181" t="s">
        <v>319</v>
      </c>
    </row>
    <row r="2" spans="1:4" ht="10" customHeight="1" x14ac:dyDescent="0.3">
      <c r="A2" s="43"/>
    </row>
    <row r="3" spans="1:4" s="45" customFormat="1" x14ac:dyDescent="0.3">
      <c r="A3" s="143" t="s">
        <v>101</v>
      </c>
    </row>
    <row r="4" spans="1:4" ht="10" customHeight="1" x14ac:dyDescent="0.3">
      <c r="A4" s="43"/>
    </row>
    <row r="5" spans="1:4" ht="18" customHeight="1" x14ac:dyDescent="0.3">
      <c r="A5" s="27" t="s">
        <v>34</v>
      </c>
    </row>
    <row r="6" spans="1:4" ht="10" customHeight="1" x14ac:dyDescent="0.3">
      <c r="A6" s="43"/>
    </row>
    <row r="7" spans="1:4" ht="36" customHeight="1" x14ac:dyDescent="0.3">
      <c r="A7" s="137" t="s">
        <v>495</v>
      </c>
    </row>
    <row r="8" spans="1:4" ht="10" customHeight="1" x14ac:dyDescent="0.3">
      <c r="A8" s="43"/>
    </row>
    <row r="9" spans="1:4" ht="21" customHeight="1" x14ac:dyDescent="0.3">
      <c r="A9" s="138" t="s">
        <v>447</v>
      </c>
    </row>
    <row r="10" spans="1:4" ht="21" customHeight="1" x14ac:dyDescent="0.3">
      <c r="A10" s="138" t="s">
        <v>463</v>
      </c>
    </row>
    <row r="11" spans="1:4" ht="21" customHeight="1" x14ac:dyDescent="0.3">
      <c r="A11" s="138" t="s">
        <v>496</v>
      </c>
    </row>
    <row r="12" spans="1:4" ht="21" customHeight="1" x14ac:dyDescent="0.3">
      <c r="A12" s="138" t="s">
        <v>497</v>
      </c>
    </row>
    <row r="13" spans="1:4" ht="21" customHeight="1" x14ac:dyDescent="0.3">
      <c r="A13" s="138" t="s">
        <v>74</v>
      </c>
    </row>
    <row r="14" spans="1:4" ht="21" customHeight="1" x14ac:dyDescent="0.3">
      <c r="A14" s="138" t="s">
        <v>498</v>
      </c>
    </row>
    <row r="15" spans="1:4" ht="10" customHeight="1" x14ac:dyDescent="0.3">
      <c r="A15" s="43"/>
    </row>
    <row r="16" spans="1:4" ht="18" hidden="1" customHeight="1" x14ac:dyDescent="0.3">
      <c r="A16" s="27" t="s">
        <v>336</v>
      </c>
      <c r="B16" s="169">
        <f>ROW()</f>
        <v>16</v>
      </c>
      <c r="C16" s="159">
        <f>ROW()</f>
        <v>16</v>
      </c>
      <c r="D16" s="159">
        <f>ROW()</f>
        <v>16</v>
      </c>
    </row>
    <row r="17" spans="1:4" ht="18" hidden="1" customHeight="1" x14ac:dyDescent="0.3">
      <c r="A17" s="27" t="s">
        <v>373</v>
      </c>
      <c r="B17" s="159">
        <f>ROW()</f>
        <v>17</v>
      </c>
      <c r="C17" s="169">
        <f>ROW()</f>
        <v>17</v>
      </c>
      <c r="D17" s="159">
        <f>ROW()</f>
        <v>17</v>
      </c>
    </row>
    <row r="18" spans="1:4" ht="18" customHeight="1" x14ac:dyDescent="0.3">
      <c r="A18" s="27" t="s">
        <v>374</v>
      </c>
      <c r="B18" s="159">
        <f>ROW()</f>
        <v>18</v>
      </c>
      <c r="C18" s="159">
        <f>ROW()</f>
        <v>18</v>
      </c>
      <c r="D18" s="169">
        <f>ROW()</f>
        <v>18</v>
      </c>
    </row>
    <row r="19" spans="1:4" ht="10" customHeight="1" x14ac:dyDescent="0.3">
      <c r="A19" s="43"/>
    </row>
    <row r="20" spans="1:4" ht="21" customHeight="1" x14ac:dyDescent="0.3">
      <c r="A20" s="138" t="s">
        <v>602</v>
      </c>
    </row>
    <row r="21" spans="1:4" ht="10" customHeight="1" x14ac:dyDescent="0.3">
      <c r="A21" s="43"/>
    </row>
    <row r="22" spans="1:4" ht="18" customHeight="1" x14ac:dyDescent="0.3">
      <c r="A22" s="27" t="s">
        <v>133</v>
      </c>
    </row>
    <row r="23" spans="1:4" ht="10" customHeight="1" x14ac:dyDescent="0.3">
      <c r="A23" s="43"/>
    </row>
    <row r="24" spans="1:4" ht="21" customHeight="1" x14ac:dyDescent="0.3">
      <c r="A24" s="138" t="s">
        <v>611</v>
      </c>
    </row>
    <row r="25" spans="1:4" ht="10" customHeight="1" x14ac:dyDescent="0.3">
      <c r="A25" s="43"/>
    </row>
    <row r="26" spans="1:4" ht="18" customHeight="1" x14ac:dyDescent="0.3">
      <c r="A26" s="140" t="s">
        <v>502</v>
      </c>
    </row>
    <row r="27" spans="1:4" ht="10" customHeight="1" x14ac:dyDescent="0.3">
      <c r="A27" s="142"/>
    </row>
    <row r="28" spans="1:4" ht="21" customHeight="1" x14ac:dyDescent="0.3">
      <c r="A28" s="137" t="s">
        <v>503</v>
      </c>
    </row>
    <row r="29" spans="1:4" ht="21" customHeight="1" x14ac:dyDescent="0.3">
      <c r="A29" s="138" t="s">
        <v>625</v>
      </c>
    </row>
    <row r="30" spans="1:4" ht="21" customHeight="1" x14ac:dyDescent="0.3">
      <c r="A30" s="138" t="s">
        <v>612</v>
      </c>
    </row>
    <row r="31" spans="1:4" ht="21" customHeight="1" x14ac:dyDescent="0.3">
      <c r="A31" s="138" t="s">
        <v>613</v>
      </c>
    </row>
    <row r="32" spans="1:4" ht="36" customHeight="1" x14ac:dyDescent="0.3">
      <c r="A32" s="137" t="s">
        <v>504</v>
      </c>
    </row>
    <row r="33" spans="1:1" x14ac:dyDescent="0.3">
      <c r="A33" s="43"/>
    </row>
    <row r="34" spans="1:1" x14ac:dyDescent="0.3">
      <c r="A34" s="43"/>
    </row>
    <row r="35" spans="1:1" s="45" customFormat="1" x14ac:dyDescent="0.3">
      <c r="A35" s="44"/>
    </row>
    <row r="36" spans="1:1" x14ac:dyDescent="0.3">
      <c r="A36" s="132"/>
    </row>
    <row r="37" spans="1:1" x14ac:dyDescent="0.3">
      <c r="A37" s="132"/>
    </row>
    <row r="38" spans="1:1" x14ac:dyDescent="0.3">
      <c r="A38" s="132"/>
    </row>
    <row r="39" spans="1:1" x14ac:dyDescent="0.3">
      <c r="A39" s="132"/>
    </row>
    <row r="40" spans="1:1" s="45" customFormat="1" x14ac:dyDescent="0.3">
      <c r="A40" s="46"/>
    </row>
    <row r="41" spans="1:1" x14ac:dyDescent="0.3">
      <c r="A41" s="132"/>
    </row>
    <row r="42" spans="1:1" x14ac:dyDescent="0.3">
      <c r="A42" s="133"/>
    </row>
    <row r="43" spans="1:1" x14ac:dyDescent="0.3">
      <c r="A43" s="132"/>
    </row>
    <row r="44" spans="1:1" x14ac:dyDescent="0.3">
      <c r="A44" s="132"/>
    </row>
    <row r="45" spans="1:1" x14ac:dyDescent="0.3">
      <c r="A45" s="132"/>
    </row>
  </sheetData>
  <pageMargins left="0.59055118110236227" right="0.39370078740157483" top="1.4960629921259843" bottom="0.62992125984251968" header="0.31496062992125984" footer="0.15748031496062992"/>
  <pageSetup paperSize="9" scale="88"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302078
vom 05.09.2023
Erstellt von: E237202</oddHeader>
    <oddFooter xml:space="preserve">&amp;L&amp;9Unverbindlicher Vorschlag vom: 05.09.2023
gültig bis: 03.10.2023&amp;C&amp;9RAP Rechner 23.1.0 (KT 2020 RS)
&amp;R&amp;9&amp;P von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NS_Risiken_Beiträge">
    <pageSetUpPr fitToPage="1"/>
  </sheetPr>
  <dimension ref="A1:E476"/>
  <sheetViews>
    <sheetView showGridLines="0" topLeftCell="A10" workbookViewId="0">
      <selection activeCell="E8" sqref="E8"/>
    </sheetView>
  </sheetViews>
  <sheetFormatPr baseColWidth="10" defaultColWidth="13" defaultRowHeight="12.5" x14ac:dyDescent="0.3"/>
  <cols>
    <col min="1" max="1" width="47" style="3" customWidth="1"/>
    <col min="2" max="2" width="23.33203125" style="3" customWidth="1"/>
    <col min="3" max="3" width="27.83203125" style="11" customWidth="1"/>
    <col min="4" max="16384" width="13" style="3"/>
  </cols>
  <sheetData>
    <row r="1" spans="1:3" ht="18" customHeight="1" x14ac:dyDescent="0.3">
      <c r="A1" s="146" t="s">
        <v>11</v>
      </c>
      <c r="B1" s="146"/>
      <c r="C1" s="146" t="s">
        <v>12</v>
      </c>
    </row>
    <row r="2" spans="1:3" x14ac:dyDescent="0.3">
      <c r="A2" s="50" t="str">
        <f>IF(LEFT(Startseite!I14,8)="Testtool","+++ ACHTUNG! - Testrechner!!! +++","")</f>
        <v/>
      </c>
      <c r="B2" s="50"/>
      <c r="C2" s="4"/>
    </row>
    <row r="3" spans="1:3" x14ac:dyDescent="0.3">
      <c r="A3" s="113" t="str">
        <f>IF(Startseite!E16="","",Startseite!E16)</f>
        <v/>
      </c>
      <c r="B3" s="50"/>
      <c r="C3" s="5" t="s">
        <v>13</v>
      </c>
    </row>
    <row r="4" spans="1:3" x14ac:dyDescent="0.3">
      <c r="A4" s="113" t="str">
        <f>IF(AND(Startseite!E20="",Startseite!E22=""),"keine Angaben zur Person vorhanden",IF(Startseite!E18="",Startseite!E22&amp;" "&amp;Startseite!E20,Startseite!E18&amp;" "&amp;Startseite!E22&amp;" "&amp;Startseite!E20))</f>
        <v>keine Angaben zur Person vorhanden</v>
      </c>
      <c r="B4" s="50"/>
      <c r="C4" s="5" t="s">
        <v>14</v>
      </c>
    </row>
    <row r="5" spans="1:3" x14ac:dyDescent="0.3">
      <c r="A5" s="113" t="str">
        <f>IF(Startseite!E24="","",Startseite!E24)</f>
        <v/>
      </c>
      <c r="B5" s="50"/>
      <c r="C5" s="5" t="s">
        <v>15</v>
      </c>
    </row>
    <row r="6" spans="1:3" x14ac:dyDescent="0.3">
      <c r="A6" s="113" t="str">
        <f>Startseite!E26&amp;" "&amp;Startseite!E28</f>
        <v xml:space="preserve"> </v>
      </c>
      <c r="B6" s="50"/>
      <c r="C6" s="50"/>
    </row>
    <row r="7" spans="1:3" x14ac:dyDescent="0.3">
      <c r="A7" s="50"/>
      <c r="B7" s="50"/>
      <c r="C7" s="4"/>
    </row>
    <row r="8" spans="1:3" ht="35.15" customHeight="1" x14ac:dyDescent="0.3">
      <c r="A8" s="212" t="s">
        <v>16</v>
      </c>
      <c r="B8" s="212"/>
      <c r="C8" s="212"/>
    </row>
    <row r="9" spans="1:3" ht="18" customHeight="1" x14ac:dyDescent="0.3">
      <c r="A9" s="147" t="s">
        <v>17</v>
      </c>
      <c r="B9" s="147"/>
      <c r="C9" s="147"/>
    </row>
    <row r="10" spans="1:3" x14ac:dyDescent="0.3">
      <c r="A10" s="50"/>
      <c r="B10" s="50"/>
      <c r="C10" s="4"/>
    </row>
    <row r="11" spans="1:3" x14ac:dyDescent="0.3">
      <c r="A11" s="50" t="s">
        <v>18</v>
      </c>
      <c r="B11" s="6" t="str">
        <f>TEXT(Startseite!E49,"TT.MM.JJJJ") &amp; ", 0 Uhr"</f>
        <v>07.11.2024, 0 Uhr</v>
      </c>
      <c r="C11" s="50"/>
    </row>
    <row r="12" spans="1:3" x14ac:dyDescent="0.3">
      <c r="A12" s="50" t="s">
        <v>19</v>
      </c>
      <c r="B12" s="6" t="str">
        <f>TEXT(Startseite!E51,"TT.MM.JJJJ") &amp; ", 0 Uhr"</f>
        <v>07.11.2025, 0 Uhr</v>
      </c>
      <c r="C12" s="50"/>
    </row>
    <row r="13" spans="1:3" ht="12.75" customHeight="1" x14ac:dyDescent="0.3">
      <c r="A13" s="50"/>
      <c r="B13" s="212"/>
      <c r="C13" s="212"/>
    </row>
    <row r="14" spans="1:3" ht="13" x14ac:dyDescent="0.3">
      <c r="A14" s="7" t="s">
        <v>20</v>
      </c>
      <c r="B14" s="212"/>
      <c r="C14" s="212"/>
    </row>
    <row r="15" spans="1:3" x14ac:dyDescent="0.3">
      <c r="A15" s="50"/>
      <c r="B15" s="50"/>
      <c r="C15" s="4"/>
    </row>
    <row r="16" spans="1:3" ht="31" customHeight="1" x14ac:dyDescent="0.3">
      <c r="A16" s="213" t="s">
        <v>326</v>
      </c>
      <c r="B16" s="214"/>
      <c r="C16" s="214"/>
    </row>
    <row r="17" spans="1:5" x14ac:dyDescent="0.3">
      <c r="A17" s="50"/>
      <c r="B17" s="50"/>
      <c r="C17" s="4"/>
    </row>
    <row r="18" spans="1:5" ht="18" customHeight="1" x14ac:dyDescent="0.3">
      <c r="A18" s="147" t="s">
        <v>21</v>
      </c>
      <c r="B18" s="147"/>
      <c r="C18" s="147"/>
    </row>
    <row r="19" spans="1:5" x14ac:dyDescent="0.3">
      <c r="A19" s="50"/>
      <c r="B19" s="50"/>
      <c r="C19" s="4"/>
    </row>
    <row r="20" spans="1:5" ht="15" customHeight="1" x14ac:dyDescent="0.3">
      <c r="A20" s="7" t="str">
        <f>Startseite!G32</f>
        <v/>
      </c>
      <c r="B20" s="50"/>
      <c r="C20" s="64" t="str">
        <f>IF(Startseite!J8="NS",Startseite!L32,"")</f>
        <v/>
      </c>
    </row>
    <row r="21" spans="1:5" ht="15" customHeight="1" x14ac:dyDescent="0.3">
      <c r="A21" s="9" t="str">
        <f>Startseite!G33</f>
        <v/>
      </c>
      <c r="B21" s="50"/>
      <c r="C21" s="4"/>
    </row>
    <row r="22" spans="1:5" ht="15" customHeight="1" x14ac:dyDescent="0.3">
      <c r="A22" s="5" t="s">
        <v>23</v>
      </c>
      <c r="B22" s="50" t="str">
        <f>IF(Startseite!J8="NS",Startseite!E38,"")</f>
        <v/>
      </c>
      <c r="C22" s="4"/>
    </row>
    <row r="23" spans="1:5" ht="15" customHeight="1" x14ac:dyDescent="0.3">
      <c r="A23" s="5" t="s">
        <v>251</v>
      </c>
      <c r="B23" s="65" t="b">
        <f>IF(Startseite!K8="N","Normaltarif",IF(Startseite!K8="ÖD","öffentlicher Dienst"))</f>
        <v>0</v>
      </c>
      <c r="C23" s="4"/>
    </row>
    <row r="24" spans="1:5" ht="15" customHeight="1" x14ac:dyDescent="0.3">
      <c r="A24" s="50"/>
      <c r="B24" s="50"/>
      <c r="C24" s="4"/>
    </row>
    <row r="25" spans="1:5" ht="15" customHeight="1" x14ac:dyDescent="0.3">
      <c r="A25" s="7" t="str">
        <f>IF(Startseite!E42&gt;0,"Immobilien Rechtsschutz","")</f>
        <v>Immobilien Rechtsschutz</v>
      </c>
      <c r="B25" s="50"/>
      <c r="C25" s="64" t="str">
        <f>IF(Startseite!E42&gt;0,Startseite!L34,"")</f>
        <v/>
      </c>
      <c r="E25" s="152">
        <f>ROW()</f>
        <v>25</v>
      </c>
    </row>
    <row r="26" spans="1:5" ht="15" customHeight="1" x14ac:dyDescent="0.3">
      <c r="A26" s="5" t="str">
        <f>IF(Startseite!E42&gt;0,"für " &amp; Startseite!E42&amp;" weitere selbst bewohnte Wocheinheit(en) im Inland","")</f>
        <v>für 1 weitere selbst bewohnte Wocheinheit(en) im Inland</v>
      </c>
      <c r="B26" s="67" t="str">
        <f>IF(Startseite!E44&gt;0,IF(Startseite!J8="NS",Startseite!E38,""),"")</f>
        <v/>
      </c>
      <c r="C26" s="4"/>
      <c r="E26" s="152">
        <f>ROW()</f>
        <v>26</v>
      </c>
    </row>
    <row r="27" spans="1:5" ht="15" customHeight="1" x14ac:dyDescent="0.3">
      <c r="A27" s="5" t="str">
        <f>IF(A26="","","ohne Vermietung und Verpachtung")</f>
        <v>ohne Vermietung und Verpachtung</v>
      </c>
      <c r="B27" s="50"/>
      <c r="C27" s="4"/>
      <c r="E27" s="152">
        <f>ROW()</f>
        <v>27</v>
      </c>
    </row>
    <row r="28" spans="1:5" ht="15" customHeight="1" x14ac:dyDescent="0.3">
      <c r="A28" s="5"/>
      <c r="B28" s="151"/>
      <c r="C28" s="4"/>
      <c r="E28" s="152">
        <f>ROW()</f>
        <v>28</v>
      </c>
    </row>
    <row r="29" spans="1:5" ht="15" customHeight="1" x14ac:dyDescent="0.3">
      <c r="A29" s="5" t="s">
        <v>29</v>
      </c>
      <c r="B29" s="67" t="str">
        <f>Startseite!E47</f>
        <v>Jährlich</v>
      </c>
      <c r="C29" s="4"/>
    </row>
    <row r="30" spans="1:5" ht="15" customHeight="1" x14ac:dyDescent="0.3">
      <c r="A30" s="5" t="s">
        <v>31</v>
      </c>
      <c r="B30" s="50" t="s">
        <v>151</v>
      </c>
      <c r="C30" s="4"/>
    </row>
    <row r="31" spans="1:5" ht="15" customHeight="1" x14ac:dyDescent="0.3">
      <c r="A31" s="5"/>
      <c r="B31" s="67"/>
      <c r="C31" s="4"/>
    </row>
    <row r="32" spans="1:5" ht="15" customHeight="1" x14ac:dyDescent="0.3">
      <c r="A32" s="47" t="s">
        <v>262</v>
      </c>
      <c r="B32" s="50"/>
      <c r="C32" s="64">
        <f>SUM(C20:C27)</f>
        <v>0</v>
      </c>
    </row>
    <row r="33" spans="1:3" ht="15" customHeight="1" x14ac:dyDescent="0.3">
      <c r="A33" s="70" t="str">
        <f>VLOOKUP(B29,Config!O:R,3,0)</f>
        <v>inkl. Versicherungssteuer</v>
      </c>
      <c r="B33" s="67"/>
      <c r="C33" s="64"/>
    </row>
    <row r="34" spans="1:3" ht="15" customHeight="1" x14ac:dyDescent="0.3">
      <c r="A34" s="85" t="str">
        <f>IF(Startseite!L8="J","Sonderkondition für Jungärztinnen / Jungärzte bis 2 Jahre nach der Approbation","")</f>
        <v/>
      </c>
      <c r="B34" s="50"/>
      <c r="C34" s="4"/>
    </row>
    <row r="35" spans="1:3" ht="15" customHeight="1" x14ac:dyDescent="0.3">
      <c r="A35" s="83" t="str">
        <f>IF(Startseite!L8="J","Eine Kopie der Approbationsurkunde muss dem Antrag beigefügt werden.","")</f>
        <v/>
      </c>
      <c r="B35" s="50"/>
      <c r="C35" s="4"/>
    </row>
    <row r="36" spans="1:3" ht="15" customHeight="1" x14ac:dyDescent="0.3">
      <c r="A36" s="83" t="str">
        <f>IF(Startseite!L8="J","Die Sonderkonditionen gelten für 2 Jahre ab Versicherungsbeginn.","")</f>
        <v/>
      </c>
      <c r="B36" s="68"/>
      <c r="C36" s="4"/>
    </row>
    <row r="37" spans="1:3" ht="15" customHeight="1" x14ac:dyDescent="0.3">
      <c r="A37" s="83" t="str">
        <f>IF(Startseite!L8="J","Danach erhöht sich der Beitrag nach derzeit aktuellem Stand auf:","")</f>
        <v/>
      </c>
      <c r="B37" s="84"/>
      <c r="C37" s="64" t="str">
        <f>IF(Startseite!L8="J",Startseite!Q2,"")</f>
        <v/>
      </c>
    </row>
    <row r="38" spans="1:3" ht="15" customHeight="1" x14ac:dyDescent="0.3">
      <c r="A38" s="68"/>
      <c r="B38" s="68"/>
      <c r="C38" s="4"/>
    </row>
    <row r="39" spans="1:3" ht="15" customHeight="1" x14ac:dyDescent="0.3">
      <c r="A39" s="7" t="s">
        <v>32</v>
      </c>
      <c r="B39" s="10" t="str">
        <f>TEXT(Startseite!$E$55,"#")</f>
        <v/>
      </c>
      <c r="C39" s="4" t="str">
        <f>TEXT(Startseite!$E$53,"#")</f>
        <v/>
      </c>
    </row>
    <row r="40" spans="1:3" ht="15" customHeight="1" x14ac:dyDescent="0.3">
      <c r="A40" s="50"/>
      <c r="B40" s="50"/>
      <c r="C40" s="4"/>
    </row>
    <row r="41" spans="1:3" ht="15" customHeight="1" x14ac:dyDescent="0.3">
      <c r="A41" s="50"/>
      <c r="B41" s="50"/>
      <c r="C41" s="4"/>
    </row>
    <row r="42" spans="1:3" ht="15" customHeight="1" x14ac:dyDescent="0.3">
      <c r="A42" s="50"/>
      <c r="B42" s="50"/>
      <c r="C42" s="4"/>
    </row>
    <row r="43" spans="1:3" ht="15" customHeight="1" x14ac:dyDescent="0.3">
      <c r="A43" s="50"/>
      <c r="B43" s="50"/>
      <c r="C43" s="4"/>
    </row>
    <row r="44" spans="1:3" ht="15" customHeight="1" x14ac:dyDescent="0.3">
      <c r="A44" s="50"/>
      <c r="B44" s="50"/>
      <c r="C44" s="4"/>
    </row>
    <row r="45" spans="1:3" ht="15" customHeight="1" x14ac:dyDescent="0.3">
      <c r="A45" s="50"/>
      <c r="B45" s="50"/>
      <c r="C45" s="4"/>
    </row>
    <row r="46" spans="1:3" ht="15" customHeight="1" x14ac:dyDescent="0.3">
      <c r="A46" s="50"/>
      <c r="B46" s="50"/>
      <c r="C46" s="4"/>
    </row>
    <row r="47" spans="1:3" ht="15" customHeight="1" x14ac:dyDescent="0.3">
      <c r="A47" s="50"/>
      <c r="B47" s="50"/>
      <c r="C47" s="4"/>
    </row>
    <row r="48" spans="1:3" ht="15" customHeight="1" x14ac:dyDescent="0.3">
      <c r="A48" s="50"/>
      <c r="B48" s="50"/>
      <c r="C48" s="4"/>
    </row>
    <row r="49" spans="1:3" ht="15" customHeight="1" x14ac:dyDescent="0.3">
      <c r="A49" s="50"/>
      <c r="B49" s="50"/>
      <c r="C49" s="4"/>
    </row>
    <row r="50" spans="1:3" ht="15" customHeight="1" x14ac:dyDescent="0.3">
      <c r="A50" s="50"/>
      <c r="B50" s="50"/>
      <c r="C50" s="4"/>
    </row>
    <row r="51" spans="1:3" ht="15" customHeight="1" x14ac:dyDescent="0.3">
      <c r="A51" s="50"/>
      <c r="B51" s="50"/>
      <c r="C51" s="4"/>
    </row>
    <row r="52" spans="1:3" ht="15" customHeight="1" x14ac:dyDescent="0.3">
      <c r="A52" s="50"/>
      <c r="B52" s="50"/>
      <c r="C52" s="4"/>
    </row>
    <row r="53" spans="1:3" ht="15" customHeight="1" x14ac:dyDescent="0.3">
      <c r="A53" s="50"/>
      <c r="B53" s="50"/>
      <c r="C53" s="4"/>
    </row>
    <row r="54" spans="1:3" ht="15" customHeight="1" x14ac:dyDescent="0.3">
      <c r="A54" s="50"/>
      <c r="B54" s="50"/>
      <c r="C54" s="4"/>
    </row>
    <row r="55" spans="1:3" ht="15" customHeight="1" x14ac:dyDescent="0.3">
      <c r="A55" s="50"/>
      <c r="B55" s="50"/>
      <c r="C55" s="4"/>
    </row>
    <row r="56" spans="1:3" ht="15" customHeight="1" x14ac:dyDescent="0.3">
      <c r="A56" s="50"/>
      <c r="B56" s="50"/>
      <c r="C56" s="4"/>
    </row>
    <row r="57" spans="1:3" ht="15" customHeight="1" x14ac:dyDescent="0.3">
      <c r="A57" s="50"/>
      <c r="B57" s="50"/>
      <c r="C57" s="4"/>
    </row>
    <row r="58" spans="1:3" ht="15" customHeight="1" x14ac:dyDescent="0.3">
      <c r="A58" s="50"/>
      <c r="B58" s="50"/>
      <c r="C58" s="4"/>
    </row>
    <row r="59" spans="1:3" ht="15" customHeight="1" x14ac:dyDescent="0.3">
      <c r="A59" s="50"/>
      <c r="B59" s="50"/>
      <c r="C59" s="4"/>
    </row>
    <row r="60" spans="1:3" ht="15" customHeight="1" x14ac:dyDescent="0.3">
      <c r="A60" s="50"/>
      <c r="B60" s="50"/>
      <c r="C60" s="4"/>
    </row>
    <row r="61" spans="1:3" ht="15" customHeight="1" x14ac:dyDescent="0.3">
      <c r="A61" s="50"/>
      <c r="B61" s="50"/>
      <c r="C61" s="4"/>
    </row>
    <row r="62" spans="1:3" ht="15" customHeight="1" x14ac:dyDescent="0.3">
      <c r="A62" s="50"/>
      <c r="B62" s="50"/>
      <c r="C62" s="4"/>
    </row>
    <row r="63" spans="1:3" ht="15" customHeight="1" x14ac:dyDescent="0.3">
      <c r="A63" s="50"/>
      <c r="B63" s="50"/>
      <c r="C63" s="4"/>
    </row>
    <row r="64" spans="1:3" ht="15" customHeight="1" x14ac:dyDescent="0.3">
      <c r="A64" s="50"/>
      <c r="B64" s="50"/>
      <c r="C64" s="4"/>
    </row>
    <row r="65" spans="1:3" ht="15" customHeight="1" x14ac:dyDescent="0.3">
      <c r="A65" s="50"/>
      <c r="B65" s="50"/>
      <c r="C65" s="4"/>
    </row>
    <row r="66" spans="1:3" ht="15" customHeight="1" x14ac:dyDescent="0.3">
      <c r="A66" s="50"/>
      <c r="B66" s="50"/>
      <c r="C66" s="4"/>
    </row>
    <row r="67" spans="1:3" ht="15" customHeight="1" x14ac:dyDescent="0.3">
      <c r="A67" s="50"/>
      <c r="B67" s="50"/>
      <c r="C67" s="4"/>
    </row>
    <row r="68" spans="1:3" ht="15" customHeight="1" x14ac:dyDescent="0.3">
      <c r="A68" s="50"/>
      <c r="B68" s="50"/>
      <c r="C68" s="4"/>
    </row>
    <row r="69" spans="1:3" ht="15" customHeight="1" x14ac:dyDescent="0.3">
      <c r="A69" s="50"/>
      <c r="B69" s="50"/>
      <c r="C69" s="4"/>
    </row>
    <row r="70" spans="1:3" ht="15" customHeight="1" x14ac:dyDescent="0.3">
      <c r="A70" s="50"/>
      <c r="B70" s="50"/>
      <c r="C70" s="4"/>
    </row>
    <row r="71" spans="1:3" ht="15" customHeight="1" x14ac:dyDescent="0.3">
      <c r="A71" s="50"/>
      <c r="B71" s="50"/>
      <c r="C71" s="4"/>
    </row>
    <row r="72" spans="1:3" ht="15" customHeight="1" x14ac:dyDescent="0.3">
      <c r="A72" s="50"/>
      <c r="B72" s="50"/>
      <c r="C72" s="4"/>
    </row>
    <row r="73" spans="1:3" ht="15" customHeight="1" x14ac:dyDescent="0.3">
      <c r="A73" s="50"/>
      <c r="B73" s="50"/>
      <c r="C73" s="4"/>
    </row>
    <row r="74" spans="1:3" ht="15" customHeight="1" x14ac:dyDescent="0.3">
      <c r="A74" s="50"/>
      <c r="B74" s="50"/>
      <c r="C74" s="4"/>
    </row>
    <row r="75" spans="1:3" ht="15" customHeight="1" x14ac:dyDescent="0.3">
      <c r="A75" s="50"/>
      <c r="B75" s="50"/>
      <c r="C75" s="4"/>
    </row>
    <row r="76" spans="1:3" ht="15" customHeight="1" x14ac:dyDescent="0.3">
      <c r="A76" s="50"/>
      <c r="B76" s="50"/>
      <c r="C76" s="4"/>
    </row>
    <row r="77" spans="1:3" ht="15" customHeight="1" x14ac:dyDescent="0.3">
      <c r="A77" s="50"/>
      <c r="B77" s="50"/>
      <c r="C77" s="4"/>
    </row>
    <row r="78" spans="1:3" ht="15" customHeight="1" x14ac:dyDescent="0.3">
      <c r="A78" s="50"/>
      <c r="B78" s="50"/>
      <c r="C78" s="4"/>
    </row>
    <row r="79" spans="1:3" ht="15" customHeight="1" x14ac:dyDescent="0.3">
      <c r="A79" s="50"/>
      <c r="B79" s="50"/>
      <c r="C79" s="4"/>
    </row>
    <row r="80" spans="1:3" ht="15" customHeight="1" x14ac:dyDescent="0.3">
      <c r="A80" s="50"/>
      <c r="B80" s="50"/>
      <c r="C80" s="4"/>
    </row>
    <row r="81" spans="1:3" ht="15" customHeight="1" x14ac:dyDescent="0.3">
      <c r="A81" s="50"/>
      <c r="B81" s="50"/>
      <c r="C81" s="4"/>
    </row>
    <row r="82" spans="1:3" ht="15" customHeight="1" x14ac:dyDescent="0.3">
      <c r="A82" s="50"/>
      <c r="B82" s="50"/>
      <c r="C82" s="4"/>
    </row>
    <row r="83" spans="1:3" ht="15" customHeight="1" x14ac:dyDescent="0.3">
      <c r="A83" s="50"/>
      <c r="B83" s="50"/>
      <c r="C83" s="4"/>
    </row>
    <row r="84" spans="1:3" ht="15" customHeight="1" x14ac:dyDescent="0.3">
      <c r="A84" s="50"/>
      <c r="B84" s="50"/>
      <c r="C84" s="4"/>
    </row>
    <row r="85" spans="1:3" ht="15" customHeight="1" x14ac:dyDescent="0.3">
      <c r="A85" s="50"/>
      <c r="B85" s="50"/>
      <c r="C85" s="4"/>
    </row>
    <row r="86" spans="1:3" ht="15" customHeight="1" x14ac:dyDescent="0.3">
      <c r="A86" s="50"/>
      <c r="B86" s="50"/>
      <c r="C86" s="4"/>
    </row>
    <row r="87" spans="1:3" ht="15" customHeight="1" x14ac:dyDescent="0.3">
      <c r="A87" s="50"/>
      <c r="B87" s="50"/>
      <c r="C87" s="4"/>
    </row>
    <row r="88" spans="1:3" ht="15" customHeight="1" x14ac:dyDescent="0.3">
      <c r="A88" s="50"/>
      <c r="B88" s="50"/>
      <c r="C88" s="4"/>
    </row>
    <row r="89" spans="1:3" ht="15" customHeight="1" x14ac:dyDescent="0.3">
      <c r="A89" s="50"/>
      <c r="B89" s="50"/>
      <c r="C89" s="4"/>
    </row>
    <row r="90" spans="1:3" ht="15" customHeight="1" x14ac:dyDescent="0.3">
      <c r="A90" s="50"/>
      <c r="B90" s="50"/>
      <c r="C90" s="4"/>
    </row>
    <row r="91" spans="1:3" ht="15" customHeight="1" x14ac:dyDescent="0.3">
      <c r="A91" s="50"/>
      <c r="B91" s="50"/>
      <c r="C91" s="4"/>
    </row>
    <row r="92" spans="1:3" ht="15" customHeight="1" x14ac:dyDescent="0.3">
      <c r="A92" s="50"/>
      <c r="B92" s="50"/>
      <c r="C92" s="4"/>
    </row>
    <row r="93" spans="1:3" ht="15" customHeight="1" x14ac:dyDescent="0.3">
      <c r="A93" s="50"/>
      <c r="B93" s="50"/>
      <c r="C93" s="4"/>
    </row>
    <row r="94" spans="1:3" ht="15" customHeight="1" x14ac:dyDescent="0.3">
      <c r="A94" s="50"/>
      <c r="B94" s="50"/>
      <c r="C94" s="4"/>
    </row>
    <row r="95" spans="1:3" ht="15" customHeight="1" x14ac:dyDescent="0.3">
      <c r="A95" s="50"/>
      <c r="B95" s="50"/>
      <c r="C95" s="4"/>
    </row>
    <row r="96" spans="1:3" ht="15" customHeight="1" x14ac:dyDescent="0.3">
      <c r="A96" s="50"/>
      <c r="B96" s="50"/>
      <c r="C96" s="4"/>
    </row>
    <row r="97" spans="1:3" ht="15" customHeight="1" x14ac:dyDescent="0.3">
      <c r="A97" s="50"/>
      <c r="B97" s="50"/>
      <c r="C97" s="4"/>
    </row>
    <row r="98" spans="1:3" ht="15" customHeight="1" x14ac:dyDescent="0.3">
      <c r="A98" s="50"/>
      <c r="B98" s="50"/>
      <c r="C98" s="4"/>
    </row>
    <row r="99" spans="1:3" ht="15" customHeight="1" x14ac:dyDescent="0.3">
      <c r="A99" s="50"/>
      <c r="B99" s="50"/>
      <c r="C99" s="4"/>
    </row>
    <row r="100" spans="1:3" ht="15" customHeight="1" x14ac:dyDescent="0.3">
      <c r="A100" s="50"/>
      <c r="B100" s="50"/>
      <c r="C100" s="4"/>
    </row>
    <row r="101" spans="1:3" ht="15" customHeight="1" x14ac:dyDescent="0.3">
      <c r="A101" s="50"/>
      <c r="B101" s="50"/>
      <c r="C101" s="4"/>
    </row>
    <row r="102" spans="1:3" ht="15" customHeight="1" x14ac:dyDescent="0.3">
      <c r="A102" s="50"/>
      <c r="B102" s="50"/>
      <c r="C102" s="4"/>
    </row>
    <row r="103" spans="1:3" ht="15" customHeight="1" x14ac:dyDescent="0.3">
      <c r="A103" s="50"/>
      <c r="B103" s="50"/>
      <c r="C103" s="4"/>
    </row>
    <row r="104" spans="1:3" ht="15" customHeight="1" x14ac:dyDescent="0.3">
      <c r="A104" s="50"/>
      <c r="B104" s="50"/>
      <c r="C104" s="4"/>
    </row>
    <row r="105" spans="1:3" ht="15" customHeight="1" x14ac:dyDescent="0.3">
      <c r="A105" s="50"/>
      <c r="B105" s="50"/>
      <c r="C105" s="4"/>
    </row>
    <row r="106" spans="1:3" ht="15" customHeight="1" x14ac:dyDescent="0.3">
      <c r="A106" s="50"/>
      <c r="B106" s="50"/>
      <c r="C106" s="4"/>
    </row>
    <row r="107" spans="1:3" ht="15" customHeight="1" x14ac:dyDescent="0.3">
      <c r="A107" s="50"/>
      <c r="B107" s="50"/>
      <c r="C107" s="4"/>
    </row>
    <row r="108" spans="1:3" ht="15" customHeight="1" x14ac:dyDescent="0.3">
      <c r="A108" s="50"/>
      <c r="B108" s="50"/>
      <c r="C108" s="4"/>
    </row>
    <row r="109" spans="1:3" ht="15" customHeight="1" x14ac:dyDescent="0.3">
      <c r="A109" s="50"/>
      <c r="B109" s="50"/>
      <c r="C109" s="4"/>
    </row>
    <row r="110" spans="1:3" ht="15" customHeight="1" x14ac:dyDescent="0.3">
      <c r="A110" s="50"/>
      <c r="B110" s="50"/>
      <c r="C110" s="4"/>
    </row>
    <row r="111" spans="1:3" ht="15" customHeight="1" x14ac:dyDescent="0.3">
      <c r="A111" s="50"/>
      <c r="B111" s="50"/>
      <c r="C111" s="4"/>
    </row>
    <row r="112" spans="1:3" ht="15" customHeight="1" x14ac:dyDescent="0.3">
      <c r="A112" s="50"/>
      <c r="B112" s="50"/>
      <c r="C112" s="4"/>
    </row>
    <row r="113" spans="1:3" ht="15" customHeight="1" x14ac:dyDescent="0.3">
      <c r="A113" s="50"/>
      <c r="B113" s="50"/>
      <c r="C113" s="4"/>
    </row>
    <row r="114" spans="1:3" ht="15" customHeight="1" x14ac:dyDescent="0.3">
      <c r="A114" s="50"/>
      <c r="B114" s="50"/>
      <c r="C114" s="4"/>
    </row>
    <row r="115" spans="1:3" ht="15" customHeight="1" x14ac:dyDescent="0.3">
      <c r="A115" s="50"/>
      <c r="B115" s="50"/>
      <c r="C115" s="4"/>
    </row>
    <row r="116" spans="1:3" ht="15" customHeight="1" x14ac:dyDescent="0.3">
      <c r="A116" s="50"/>
      <c r="B116" s="50"/>
      <c r="C116" s="4"/>
    </row>
    <row r="117" spans="1:3" ht="15" customHeight="1" x14ac:dyDescent="0.3">
      <c r="A117" s="50"/>
      <c r="B117" s="50"/>
      <c r="C117" s="4"/>
    </row>
    <row r="118" spans="1:3" ht="15" customHeight="1" x14ac:dyDescent="0.3">
      <c r="A118" s="50"/>
      <c r="B118" s="50"/>
      <c r="C118" s="4"/>
    </row>
    <row r="119" spans="1:3" ht="15" customHeight="1" x14ac:dyDescent="0.3">
      <c r="A119" s="50"/>
      <c r="B119" s="50"/>
      <c r="C119" s="4"/>
    </row>
    <row r="120" spans="1:3" ht="15" customHeight="1" x14ac:dyDescent="0.3">
      <c r="A120" s="50"/>
      <c r="B120" s="50"/>
      <c r="C120" s="4"/>
    </row>
    <row r="121" spans="1:3" ht="15" customHeight="1" x14ac:dyDescent="0.3">
      <c r="A121" s="50"/>
      <c r="B121" s="50"/>
      <c r="C121" s="4"/>
    </row>
    <row r="122" spans="1:3" ht="15" customHeight="1" x14ac:dyDescent="0.3">
      <c r="A122" s="50"/>
      <c r="B122" s="50"/>
      <c r="C122" s="4"/>
    </row>
    <row r="123" spans="1:3" ht="15" customHeight="1" x14ac:dyDescent="0.3">
      <c r="A123" s="50"/>
      <c r="B123" s="50"/>
      <c r="C123" s="4"/>
    </row>
    <row r="124" spans="1:3" ht="15" customHeight="1" x14ac:dyDescent="0.3">
      <c r="A124" s="50"/>
      <c r="B124" s="50"/>
      <c r="C124" s="4"/>
    </row>
    <row r="125" spans="1:3" ht="15" customHeight="1" x14ac:dyDescent="0.3">
      <c r="A125" s="50"/>
      <c r="B125" s="50"/>
      <c r="C125" s="4"/>
    </row>
    <row r="126" spans="1:3" ht="15" customHeight="1" x14ac:dyDescent="0.3">
      <c r="A126" s="50"/>
      <c r="B126" s="50"/>
      <c r="C126" s="4"/>
    </row>
    <row r="127" spans="1:3" ht="15" customHeight="1" x14ac:dyDescent="0.3">
      <c r="A127" s="50"/>
      <c r="B127" s="50"/>
      <c r="C127" s="4"/>
    </row>
    <row r="128" spans="1:3" ht="15" customHeight="1" x14ac:dyDescent="0.3">
      <c r="A128" s="50"/>
      <c r="B128" s="50"/>
      <c r="C128" s="4"/>
    </row>
    <row r="129" spans="1:3" ht="15" customHeight="1" x14ac:dyDescent="0.3">
      <c r="A129" s="50"/>
      <c r="B129" s="50"/>
      <c r="C129" s="4"/>
    </row>
    <row r="130" spans="1:3" ht="15" customHeight="1" x14ac:dyDescent="0.3">
      <c r="A130" s="50"/>
      <c r="B130" s="50"/>
      <c r="C130" s="4"/>
    </row>
    <row r="131" spans="1:3" ht="15" customHeight="1" x14ac:dyDescent="0.3">
      <c r="A131" s="50"/>
      <c r="B131" s="50"/>
      <c r="C131" s="4"/>
    </row>
    <row r="132" spans="1:3" ht="15" customHeight="1" x14ac:dyDescent="0.3">
      <c r="A132" s="50"/>
      <c r="B132" s="50"/>
      <c r="C132" s="4"/>
    </row>
    <row r="133" spans="1:3" ht="15" customHeight="1" x14ac:dyDescent="0.3">
      <c r="A133" s="50"/>
      <c r="B133" s="50"/>
      <c r="C133" s="4"/>
    </row>
    <row r="134" spans="1:3" ht="15" customHeight="1" x14ac:dyDescent="0.3">
      <c r="A134" s="50"/>
      <c r="B134" s="50"/>
      <c r="C134" s="4"/>
    </row>
    <row r="135" spans="1:3" ht="15" customHeight="1" x14ac:dyDescent="0.3">
      <c r="A135" s="50"/>
      <c r="B135" s="50"/>
      <c r="C135" s="4"/>
    </row>
    <row r="136" spans="1:3" ht="15" customHeight="1" x14ac:dyDescent="0.3">
      <c r="A136" s="50"/>
      <c r="B136" s="50"/>
      <c r="C136" s="4"/>
    </row>
    <row r="137" spans="1:3" ht="15" customHeight="1" x14ac:dyDescent="0.3">
      <c r="A137" s="50"/>
      <c r="B137" s="50"/>
      <c r="C137" s="4"/>
    </row>
    <row r="138" spans="1:3" ht="15" customHeight="1" x14ac:dyDescent="0.3">
      <c r="A138" s="50"/>
      <c r="B138" s="50"/>
      <c r="C138" s="4"/>
    </row>
    <row r="139" spans="1:3" ht="15" customHeight="1" x14ac:dyDescent="0.3">
      <c r="A139" s="50"/>
      <c r="B139" s="50"/>
      <c r="C139" s="4"/>
    </row>
    <row r="140" spans="1:3" ht="15" customHeight="1" x14ac:dyDescent="0.3">
      <c r="A140" s="50"/>
      <c r="B140" s="50"/>
      <c r="C140" s="4"/>
    </row>
    <row r="141" spans="1:3" ht="15" customHeight="1" x14ac:dyDescent="0.3">
      <c r="A141" s="50"/>
      <c r="B141" s="50"/>
      <c r="C141" s="4"/>
    </row>
    <row r="142" spans="1:3" ht="15" customHeight="1" x14ac:dyDescent="0.3">
      <c r="A142" s="50"/>
      <c r="B142" s="50"/>
      <c r="C142" s="4"/>
    </row>
    <row r="143" spans="1:3" ht="15" customHeight="1" x14ac:dyDescent="0.3">
      <c r="A143" s="50"/>
      <c r="B143" s="50"/>
      <c r="C143" s="4"/>
    </row>
    <row r="144" spans="1:3" ht="15" customHeight="1" x14ac:dyDescent="0.3">
      <c r="A144" s="50"/>
      <c r="B144" s="50"/>
      <c r="C144" s="4"/>
    </row>
    <row r="145" spans="1:3" ht="15" customHeight="1" x14ac:dyDescent="0.3">
      <c r="A145" s="50"/>
      <c r="B145" s="50"/>
      <c r="C145" s="4"/>
    </row>
    <row r="146" spans="1:3" ht="15" customHeight="1" x14ac:dyDescent="0.3">
      <c r="A146" s="50"/>
      <c r="B146" s="50"/>
      <c r="C146" s="4"/>
    </row>
    <row r="147" spans="1:3" ht="15" customHeight="1" x14ac:dyDescent="0.3">
      <c r="A147" s="50"/>
      <c r="B147" s="50"/>
      <c r="C147" s="4"/>
    </row>
    <row r="148" spans="1:3" ht="15" customHeight="1" x14ac:dyDescent="0.3">
      <c r="A148" s="50"/>
      <c r="B148" s="50"/>
      <c r="C148" s="4"/>
    </row>
    <row r="149" spans="1:3" ht="15" customHeight="1" x14ac:dyDescent="0.3">
      <c r="A149" s="50"/>
      <c r="B149" s="50"/>
      <c r="C149" s="4"/>
    </row>
    <row r="150" spans="1:3" ht="15" customHeight="1" x14ac:dyDescent="0.3">
      <c r="A150" s="50"/>
      <c r="B150" s="50"/>
      <c r="C150" s="4"/>
    </row>
    <row r="151" spans="1:3" ht="15" customHeight="1" x14ac:dyDescent="0.3">
      <c r="A151" s="50"/>
      <c r="B151" s="50"/>
      <c r="C151" s="4"/>
    </row>
    <row r="152" spans="1:3" ht="15" customHeight="1" x14ac:dyDescent="0.3">
      <c r="A152" s="50"/>
      <c r="B152" s="50"/>
      <c r="C152" s="4"/>
    </row>
    <row r="153" spans="1:3" ht="15" customHeight="1" x14ac:dyDescent="0.3">
      <c r="A153" s="50"/>
      <c r="B153" s="50"/>
      <c r="C153" s="4"/>
    </row>
    <row r="154" spans="1:3" ht="15" customHeight="1" x14ac:dyDescent="0.3">
      <c r="A154" s="50"/>
      <c r="B154" s="50"/>
      <c r="C154" s="4"/>
    </row>
    <row r="155" spans="1:3" ht="15" customHeight="1" x14ac:dyDescent="0.3">
      <c r="A155" s="50"/>
      <c r="B155" s="50"/>
      <c r="C155" s="4"/>
    </row>
    <row r="156" spans="1:3" ht="15" customHeight="1" x14ac:dyDescent="0.3">
      <c r="A156" s="50"/>
      <c r="B156" s="50"/>
      <c r="C156" s="4"/>
    </row>
    <row r="157" spans="1:3" ht="15" customHeight="1" x14ac:dyDescent="0.3">
      <c r="A157" s="50"/>
      <c r="B157" s="50"/>
      <c r="C157" s="4"/>
    </row>
    <row r="158" spans="1:3" ht="15" customHeight="1" x14ac:dyDescent="0.3">
      <c r="A158" s="50"/>
      <c r="B158" s="50"/>
      <c r="C158" s="4"/>
    </row>
    <row r="159" spans="1:3" ht="15" customHeight="1" x14ac:dyDescent="0.3">
      <c r="A159" s="50"/>
      <c r="B159" s="50"/>
      <c r="C159" s="4"/>
    </row>
    <row r="160" spans="1:3" ht="15" customHeight="1" x14ac:dyDescent="0.3">
      <c r="A160" s="50"/>
      <c r="B160" s="50"/>
      <c r="C160" s="4"/>
    </row>
    <row r="161" spans="1:3" ht="15" customHeight="1" x14ac:dyDescent="0.3">
      <c r="A161" s="50"/>
      <c r="B161" s="50"/>
      <c r="C161" s="4"/>
    </row>
    <row r="162" spans="1:3" ht="15" customHeight="1" x14ac:dyDescent="0.3">
      <c r="A162" s="50"/>
      <c r="B162" s="50"/>
      <c r="C162" s="4"/>
    </row>
    <row r="163" spans="1:3" ht="15" customHeight="1" x14ac:dyDescent="0.3">
      <c r="A163" s="50"/>
      <c r="B163" s="50"/>
      <c r="C163" s="4"/>
    </row>
    <row r="164" spans="1:3" ht="15" customHeight="1" x14ac:dyDescent="0.3">
      <c r="A164" s="50"/>
      <c r="B164" s="50"/>
      <c r="C164" s="4"/>
    </row>
    <row r="165" spans="1:3" ht="15" customHeight="1" x14ac:dyDescent="0.3">
      <c r="A165" s="50"/>
      <c r="B165" s="50"/>
      <c r="C165" s="4"/>
    </row>
    <row r="166" spans="1:3" ht="15" customHeight="1" x14ac:dyDescent="0.3">
      <c r="A166" s="50"/>
      <c r="B166" s="50"/>
      <c r="C166" s="4"/>
    </row>
    <row r="167" spans="1:3" ht="15" customHeight="1" x14ac:dyDescent="0.3">
      <c r="A167" s="50"/>
      <c r="B167" s="50"/>
      <c r="C167" s="4"/>
    </row>
    <row r="168" spans="1:3" ht="15" customHeight="1" x14ac:dyDescent="0.3">
      <c r="A168" s="50"/>
      <c r="B168" s="50"/>
      <c r="C168" s="4"/>
    </row>
    <row r="169" spans="1:3" ht="15" customHeight="1" x14ac:dyDescent="0.3">
      <c r="A169" s="50"/>
      <c r="B169" s="50"/>
      <c r="C169" s="4"/>
    </row>
    <row r="170" spans="1:3" ht="15" customHeight="1" x14ac:dyDescent="0.3">
      <c r="A170" s="50"/>
      <c r="B170" s="50"/>
      <c r="C170" s="4"/>
    </row>
    <row r="171" spans="1:3" ht="15" customHeight="1" x14ac:dyDescent="0.3">
      <c r="A171" s="50"/>
      <c r="B171" s="50"/>
      <c r="C171" s="4"/>
    </row>
    <row r="172" spans="1:3" ht="15" customHeight="1" x14ac:dyDescent="0.3">
      <c r="A172" s="50"/>
      <c r="B172" s="50"/>
      <c r="C172" s="4"/>
    </row>
    <row r="173" spans="1:3" ht="15" customHeight="1" x14ac:dyDescent="0.3">
      <c r="A173" s="50"/>
      <c r="B173" s="50"/>
      <c r="C173" s="4"/>
    </row>
    <row r="174" spans="1:3" ht="15" customHeight="1" x14ac:dyDescent="0.3">
      <c r="A174" s="50"/>
      <c r="B174" s="50"/>
      <c r="C174" s="4"/>
    </row>
    <row r="175" spans="1:3" ht="15" customHeight="1" x14ac:dyDescent="0.3">
      <c r="A175" s="50"/>
      <c r="B175" s="50"/>
      <c r="C175" s="4"/>
    </row>
    <row r="176" spans="1:3" ht="15" customHeight="1" x14ac:dyDescent="0.3">
      <c r="A176" s="50"/>
      <c r="B176" s="50"/>
      <c r="C176" s="4"/>
    </row>
    <row r="177" spans="1:3" ht="15" customHeight="1" x14ac:dyDescent="0.3">
      <c r="A177" s="50"/>
      <c r="B177" s="50"/>
      <c r="C177" s="4"/>
    </row>
    <row r="178" spans="1:3" ht="15" customHeight="1" x14ac:dyDescent="0.3">
      <c r="A178" s="50"/>
      <c r="B178" s="50"/>
      <c r="C178" s="4"/>
    </row>
    <row r="179" spans="1:3" ht="15" customHeight="1" x14ac:dyDescent="0.3">
      <c r="A179" s="50"/>
      <c r="B179" s="50"/>
      <c r="C179" s="4"/>
    </row>
    <row r="180" spans="1:3" ht="15" customHeight="1" x14ac:dyDescent="0.3">
      <c r="A180" s="50"/>
      <c r="B180" s="50"/>
      <c r="C180" s="4"/>
    </row>
    <row r="181" spans="1:3" ht="15" customHeight="1" x14ac:dyDescent="0.3">
      <c r="A181" s="50"/>
      <c r="B181" s="50"/>
      <c r="C181" s="4"/>
    </row>
    <row r="182" spans="1:3" ht="15" customHeight="1" x14ac:dyDescent="0.3">
      <c r="A182" s="50"/>
      <c r="B182" s="50"/>
      <c r="C182" s="4"/>
    </row>
    <row r="183" spans="1:3" ht="15" customHeight="1" x14ac:dyDescent="0.3">
      <c r="A183" s="50"/>
      <c r="B183" s="50"/>
      <c r="C183" s="4"/>
    </row>
    <row r="184" spans="1:3" ht="15" customHeight="1" x14ac:dyDescent="0.3">
      <c r="A184" s="50"/>
      <c r="B184" s="50"/>
      <c r="C184" s="4"/>
    </row>
    <row r="185" spans="1:3" ht="15" customHeight="1" x14ac:dyDescent="0.3">
      <c r="A185" s="50"/>
      <c r="B185" s="50"/>
      <c r="C185" s="4"/>
    </row>
    <row r="186" spans="1:3" ht="15" customHeight="1" x14ac:dyDescent="0.3">
      <c r="A186" s="50"/>
      <c r="B186" s="50"/>
      <c r="C186" s="4"/>
    </row>
    <row r="187" spans="1:3" ht="15" customHeight="1" x14ac:dyDescent="0.3">
      <c r="A187" s="50"/>
      <c r="B187" s="50"/>
      <c r="C187" s="4"/>
    </row>
    <row r="188" spans="1:3" ht="15" customHeight="1" x14ac:dyDescent="0.3">
      <c r="A188" s="50"/>
      <c r="B188" s="50"/>
      <c r="C188" s="4"/>
    </row>
    <row r="189" spans="1:3" ht="15" customHeight="1" x14ac:dyDescent="0.3">
      <c r="A189" s="50"/>
      <c r="B189" s="50"/>
      <c r="C189" s="4"/>
    </row>
    <row r="190" spans="1:3" ht="15" customHeight="1" x14ac:dyDescent="0.3">
      <c r="A190" s="50"/>
      <c r="B190" s="50"/>
      <c r="C190" s="4"/>
    </row>
    <row r="191" spans="1:3" ht="15" customHeight="1" x14ac:dyDescent="0.3">
      <c r="A191" s="50"/>
      <c r="B191" s="50"/>
      <c r="C191" s="4"/>
    </row>
    <row r="192" spans="1:3" ht="15" customHeight="1" x14ac:dyDescent="0.3">
      <c r="A192" s="50"/>
      <c r="B192" s="50"/>
      <c r="C192" s="4"/>
    </row>
    <row r="193" spans="1:3" ht="15" customHeight="1" x14ac:dyDescent="0.3">
      <c r="A193" s="50"/>
      <c r="B193" s="50"/>
      <c r="C193" s="4"/>
    </row>
    <row r="194" spans="1:3" ht="15" customHeight="1" x14ac:dyDescent="0.3">
      <c r="A194" s="50"/>
      <c r="B194" s="50"/>
      <c r="C194" s="4"/>
    </row>
    <row r="195" spans="1:3" ht="15" customHeight="1" x14ac:dyDescent="0.3">
      <c r="A195" s="50"/>
      <c r="B195" s="50"/>
      <c r="C195" s="4"/>
    </row>
    <row r="196" spans="1:3" ht="15" customHeight="1" x14ac:dyDescent="0.3">
      <c r="A196" s="50"/>
      <c r="B196" s="50"/>
      <c r="C196" s="4"/>
    </row>
    <row r="197" spans="1:3" ht="15" customHeight="1" x14ac:dyDescent="0.3">
      <c r="A197" s="50"/>
      <c r="B197" s="50"/>
      <c r="C197" s="4"/>
    </row>
    <row r="198" spans="1:3" ht="15" customHeight="1" x14ac:dyDescent="0.3">
      <c r="A198" s="50"/>
      <c r="B198" s="50"/>
      <c r="C198" s="4"/>
    </row>
    <row r="199" spans="1:3" ht="15" customHeight="1" x14ac:dyDescent="0.3">
      <c r="A199" s="50"/>
      <c r="B199" s="50"/>
      <c r="C199" s="4"/>
    </row>
    <row r="200" spans="1:3" ht="15" customHeight="1" x14ac:dyDescent="0.3">
      <c r="A200" s="50"/>
      <c r="B200" s="50"/>
      <c r="C200" s="4"/>
    </row>
    <row r="201" spans="1:3" ht="15" customHeight="1" x14ac:dyDescent="0.3">
      <c r="A201" s="50"/>
      <c r="B201" s="50"/>
      <c r="C201" s="4"/>
    </row>
    <row r="202" spans="1:3" ht="15" customHeight="1" x14ac:dyDescent="0.3">
      <c r="A202" s="50"/>
      <c r="B202" s="50"/>
      <c r="C202" s="4"/>
    </row>
    <row r="203" spans="1:3" ht="15" customHeight="1" x14ac:dyDescent="0.3">
      <c r="A203" s="50"/>
      <c r="B203" s="50"/>
      <c r="C203" s="4"/>
    </row>
    <row r="204" spans="1:3" ht="15" customHeight="1" x14ac:dyDescent="0.3">
      <c r="A204" s="50"/>
      <c r="B204" s="50"/>
      <c r="C204" s="4"/>
    </row>
    <row r="205" spans="1:3" ht="15" customHeight="1" x14ac:dyDescent="0.3">
      <c r="A205" s="50"/>
      <c r="B205" s="50"/>
      <c r="C205" s="4"/>
    </row>
    <row r="206" spans="1:3" ht="15" customHeight="1" x14ac:dyDescent="0.3">
      <c r="A206" s="50"/>
      <c r="B206" s="50"/>
      <c r="C206" s="4"/>
    </row>
    <row r="207" spans="1:3" ht="15" customHeight="1" x14ac:dyDescent="0.3">
      <c r="A207" s="50"/>
      <c r="B207" s="50"/>
      <c r="C207" s="4"/>
    </row>
    <row r="208" spans="1:3" ht="15" customHeight="1" x14ac:dyDescent="0.3">
      <c r="A208" s="50"/>
      <c r="B208" s="50"/>
      <c r="C208" s="4"/>
    </row>
    <row r="209" spans="1:3" ht="15" customHeight="1" x14ac:dyDescent="0.3">
      <c r="A209" s="50"/>
      <c r="B209" s="50"/>
      <c r="C209" s="4"/>
    </row>
    <row r="210" spans="1:3" ht="15" customHeight="1" x14ac:dyDescent="0.3">
      <c r="A210" s="50"/>
      <c r="B210" s="50"/>
      <c r="C210" s="4"/>
    </row>
    <row r="211" spans="1:3" ht="15" customHeight="1" x14ac:dyDescent="0.3">
      <c r="A211" s="50"/>
      <c r="B211" s="50"/>
      <c r="C211" s="4"/>
    </row>
    <row r="212" spans="1:3" ht="15" customHeight="1" x14ac:dyDescent="0.3">
      <c r="A212" s="50"/>
      <c r="B212" s="50"/>
      <c r="C212" s="4"/>
    </row>
    <row r="213" spans="1:3" ht="15" customHeight="1" x14ac:dyDescent="0.3">
      <c r="A213" s="50"/>
      <c r="B213" s="50"/>
      <c r="C213" s="4"/>
    </row>
    <row r="214" spans="1:3" ht="15" customHeight="1" x14ac:dyDescent="0.3">
      <c r="A214" s="50"/>
      <c r="B214" s="50"/>
      <c r="C214" s="4"/>
    </row>
    <row r="215" spans="1:3" ht="15" customHeight="1" x14ac:dyDescent="0.3">
      <c r="A215" s="50"/>
      <c r="B215" s="50"/>
      <c r="C215" s="4"/>
    </row>
    <row r="216" spans="1:3" ht="15" customHeight="1" x14ac:dyDescent="0.3">
      <c r="A216" s="50"/>
      <c r="B216" s="50"/>
      <c r="C216" s="4"/>
    </row>
    <row r="217" spans="1:3" ht="15" customHeight="1" x14ac:dyDescent="0.3">
      <c r="A217" s="50"/>
      <c r="B217" s="50"/>
      <c r="C217" s="4"/>
    </row>
    <row r="218" spans="1:3" ht="15" customHeight="1" x14ac:dyDescent="0.3">
      <c r="A218" s="50"/>
      <c r="B218" s="50"/>
      <c r="C218" s="4"/>
    </row>
    <row r="219" spans="1:3" ht="15" customHeight="1" x14ac:dyDescent="0.3">
      <c r="A219" s="50"/>
      <c r="B219" s="50"/>
      <c r="C219" s="4"/>
    </row>
    <row r="220" spans="1:3" ht="15" customHeight="1" x14ac:dyDescent="0.3">
      <c r="A220" s="50"/>
      <c r="B220" s="50"/>
      <c r="C220" s="4"/>
    </row>
    <row r="221" spans="1:3" ht="15" customHeight="1" x14ac:dyDescent="0.3">
      <c r="A221" s="50"/>
      <c r="B221" s="50"/>
      <c r="C221" s="4"/>
    </row>
    <row r="222" spans="1:3" ht="15" customHeight="1" x14ac:dyDescent="0.3">
      <c r="A222" s="50"/>
      <c r="B222" s="50"/>
      <c r="C222" s="4"/>
    </row>
    <row r="223" spans="1:3" ht="15" customHeight="1" x14ac:dyDescent="0.3">
      <c r="A223" s="50"/>
      <c r="B223" s="50"/>
      <c r="C223" s="4"/>
    </row>
    <row r="224" spans="1:3" ht="15" customHeight="1" x14ac:dyDescent="0.3">
      <c r="A224" s="50"/>
      <c r="B224" s="50"/>
      <c r="C224" s="4"/>
    </row>
    <row r="225" spans="1:3" ht="15" customHeight="1" x14ac:dyDescent="0.3">
      <c r="A225" s="50"/>
      <c r="B225" s="50"/>
      <c r="C225" s="4"/>
    </row>
    <row r="226" spans="1:3" ht="15" customHeight="1" x14ac:dyDescent="0.3">
      <c r="A226" s="50"/>
      <c r="B226" s="50"/>
      <c r="C226" s="4"/>
    </row>
    <row r="227" spans="1:3" ht="15" customHeight="1" x14ac:dyDescent="0.3">
      <c r="A227" s="50"/>
      <c r="B227" s="50"/>
      <c r="C227" s="4"/>
    </row>
    <row r="228" spans="1:3" ht="15" customHeight="1" x14ac:dyDescent="0.3">
      <c r="A228" s="50"/>
      <c r="B228" s="50"/>
      <c r="C228" s="4"/>
    </row>
    <row r="229" spans="1:3" ht="15" customHeight="1" x14ac:dyDescent="0.3">
      <c r="A229" s="50"/>
      <c r="B229" s="50"/>
      <c r="C229" s="4"/>
    </row>
    <row r="230" spans="1:3" ht="15" customHeight="1" x14ac:dyDescent="0.3">
      <c r="A230" s="50"/>
      <c r="B230" s="50"/>
      <c r="C230" s="4"/>
    </row>
    <row r="231" spans="1:3" ht="15" customHeight="1" x14ac:dyDescent="0.3">
      <c r="A231" s="50"/>
      <c r="B231" s="50"/>
      <c r="C231" s="4"/>
    </row>
    <row r="232" spans="1:3" ht="15" customHeight="1" x14ac:dyDescent="0.3">
      <c r="A232" s="50"/>
      <c r="B232" s="50"/>
      <c r="C232" s="4"/>
    </row>
    <row r="233" spans="1:3" ht="15" customHeight="1" x14ac:dyDescent="0.3">
      <c r="A233" s="50"/>
      <c r="B233" s="50"/>
      <c r="C233" s="4"/>
    </row>
    <row r="234" spans="1:3" ht="15" customHeight="1" x14ac:dyDescent="0.3">
      <c r="A234" s="50"/>
      <c r="B234" s="50"/>
      <c r="C234" s="4"/>
    </row>
    <row r="235" spans="1:3" ht="15" customHeight="1" x14ac:dyDescent="0.3">
      <c r="A235" s="50"/>
      <c r="B235" s="50"/>
      <c r="C235" s="4"/>
    </row>
    <row r="236" spans="1:3" ht="15" customHeight="1" x14ac:dyDescent="0.3">
      <c r="A236" s="50"/>
      <c r="B236" s="50"/>
      <c r="C236" s="4"/>
    </row>
    <row r="237" spans="1:3" ht="15" customHeight="1" x14ac:dyDescent="0.3">
      <c r="A237" s="50"/>
      <c r="B237" s="50"/>
      <c r="C237" s="4"/>
    </row>
    <row r="238" spans="1:3" ht="15" customHeight="1" x14ac:dyDescent="0.3">
      <c r="A238" s="50"/>
      <c r="B238" s="50"/>
      <c r="C238" s="4"/>
    </row>
    <row r="239" spans="1:3" ht="15" customHeight="1" x14ac:dyDescent="0.3">
      <c r="A239" s="50"/>
      <c r="B239" s="50"/>
      <c r="C239" s="4"/>
    </row>
    <row r="240" spans="1:3" ht="15" customHeight="1" x14ac:dyDescent="0.3">
      <c r="A240" s="50"/>
      <c r="B240" s="50"/>
      <c r="C240" s="4"/>
    </row>
    <row r="241" spans="1:3" ht="15" customHeight="1" x14ac:dyDescent="0.3">
      <c r="A241" s="50"/>
      <c r="B241" s="50"/>
      <c r="C241" s="4"/>
    </row>
    <row r="242" spans="1:3" ht="15" customHeight="1" x14ac:dyDescent="0.3">
      <c r="A242" s="50"/>
      <c r="B242" s="50"/>
      <c r="C242" s="4"/>
    </row>
    <row r="243" spans="1:3" ht="15" customHeight="1" x14ac:dyDescent="0.3">
      <c r="A243" s="50"/>
      <c r="B243" s="50"/>
      <c r="C243" s="4"/>
    </row>
    <row r="244" spans="1:3" ht="15" customHeight="1" x14ac:dyDescent="0.3">
      <c r="A244" s="50"/>
      <c r="B244" s="50"/>
      <c r="C244" s="4"/>
    </row>
    <row r="245" spans="1:3" ht="15" customHeight="1" x14ac:dyDescent="0.3">
      <c r="A245" s="50"/>
      <c r="B245" s="50"/>
      <c r="C245" s="4"/>
    </row>
    <row r="246" spans="1:3" ht="15" customHeight="1" x14ac:dyDescent="0.3">
      <c r="A246" s="50"/>
      <c r="B246" s="50"/>
      <c r="C246" s="4"/>
    </row>
    <row r="247" spans="1:3" ht="15" customHeight="1" x14ac:dyDescent="0.3">
      <c r="A247" s="50"/>
      <c r="B247" s="50"/>
      <c r="C247" s="4"/>
    </row>
    <row r="248" spans="1:3" ht="15" customHeight="1" x14ac:dyDescent="0.3">
      <c r="A248" s="50"/>
      <c r="B248" s="50"/>
      <c r="C248" s="4"/>
    </row>
    <row r="249" spans="1:3" ht="15" customHeight="1" x14ac:dyDescent="0.3">
      <c r="A249" s="50"/>
      <c r="B249" s="50"/>
      <c r="C249" s="4"/>
    </row>
    <row r="250" spans="1:3" ht="15" customHeight="1" x14ac:dyDescent="0.3">
      <c r="A250" s="50"/>
      <c r="B250" s="50"/>
      <c r="C250" s="4"/>
    </row>
    <row r="251" spans="1:3" ht="15" customHeight="1" x14ac:dyDescent="0.3">
      <c r="A251" s="50"/>
      <c r="B251" s="50"/>
      <c r="C251" s="4"/>
    </row>
    <row r="252" spans="1:3" ht="15" customHeight="1" x14ac:dyDescent="0.3">
      <c r="A252" s="50"/>
      <c r="B252" s="50"/>
      <c r="C252" s="4"/>
    </row>
    <row r="253" spans="1:3" ht="15" customHeight="1" x14ac:dyDescent="0.3">
      <c r="A253" s="50"/>
      <c r="B253" s="50"/>
      <c r="C253" s="4"/>
    </row>
    <row r="254" spans="1:3" ht="15" customHeight="1" x14ac:dyDescent="0.3">
      <c r="A254" s="50"/>
      <c r="B254" s="50"/>
      <c r="C254" s="4"/>
    </row>
    <row r="255" spans="1:3" ht="15" customHeight="1" x14ac:dyDescent="0.3">
      <c r="A255" s="50"/>
      <c r="B255" s="50"/>
      <c r="C255" s="4"/>
    </row>
    <row r="256" spans="1:3" ht="15" customHeight="1" x14ac:dyDescent="0.3">
      <c r="A256" s="50"/>
      <c r="B256" s="50"/>
      <c r="C256" s="4"/>
    </row>
    <row r="257" spans="1:3" ht="15" customHeight="1" x14ac:dyDescent="0.3">
      <c r="A257" s="50"/>
      <c r="B257" s="50"/>
      <c r="C257" s="4"/>
    </row>
    <row r="258" spans="1:3" ht="15" customHeight="1" x14ac:dyDescent="0.3">
      <c r="A258" s="50"/>
      <c r="B258" s="50"/>
      <c r="C258" s="4"/>
    </row>
    <row r="259" spans="1:3" ht="15" customHeight="1" x14ac:dyDescent="0.3">
      <c r="A259" s="50"/>
      <c r="B259" s="50"/>
      <c r="C259" s="4"/>
    </row>
    <row r="260" spans="1:3" ht="15" customHeight="1" x14ac:dyDescent="0.3">
      <c r="A260" s="50"/>
      <c r="B260" s="50"/>
      <c r="C260" s="4"/>
    </row>
    <row r="261" spans="1:3" ht="15" customHeight="1" x14ac:dyDescent="0.3">
      <c r="A261" s="50"/>
      <c r="B261" s="50"/>
      <c r="C261" s="4"/>
    </row>
    <row r="262" spans="1:3" ht="15" customHeight="1" x14ac:dyDescent="0.3">
      <c r="A262" s="50"/>
      <c r="B262" s="50"/>
      <c r="C262" s="4"/>
    </row>
    <row r="263" spans="1:3" ht="15" customHeight="1" x14ac:dyDescent="0.3">
      <c r="A263" s="50"/>
      <c r="B263" s="50"/>
      <c r="C263" s="4"/>
    </row>
    <row r="264" spans="1:3" ht="15" customHeight="1" x14ac:dyDescent="0.3">
      <c r="A264" s="50"/>
      <c r="B264" s="50"/>
      <c r="C264" s="4"/>
    </row>
    <row r="265" spans="1:3" ht="15" customHeight="1" x14ac:dyDescent="0.3">
      <c r="A265" s="50"/>
      <c r="B265" s="50"/>
      <c r="C265" s="4"/>
    </row>
    <row r="266" spans="1:3" ht="15" customHeight="1" x14ac:dyDescent="0.3">
      <c r="A266" s="50"/>
      <c r="B266" s="50"/>
      <c r="C266" s="4"/>
    </row>
    <row r="267" spans="1:3" ht="15" customHeight="1" x14ac:dyDescent="0.3">
      <c r="A267" s="50"/>
      <c r="B267" s="50"/>
      <c r="C267" s="4"/>
    </row>
    <row r="268" spans="1:3" ht="15" customHeight="1" x14ac:dyDescent="0.3">
      <c r="A268" s="50"/>
      <c r="B268" s="50"/>
      <c r="C268" s="4"/>
    </row>
    <row r="269" spans="1:3" ht="15" customHeight="1" x14ac:dyDescent="0.3">
      <c r="A269" s="50"/>
      <c r="B269" s="50"/>
      <c r="C269" s="4"/>
    </row>
    <row r="270" spans="1:3" ht="15" customHeight="1" x14ac:dyDescent="0.3">
      <c r="A270" s="50"/>
      <c r="B270" s="50"/>
      <c r="C270" s="4"/>
    </row>
    <row r="271" spans="1:3" ht="15" customHeight="1" x14ac:dyDescent="0.3">
      <c r="A271" s="50"/>
      <c r="B271" s="50"/>
      <c r="C271" s="4"/>
    </row>
    <row r="272" spans="1:3" ht="15" customHeight="1" x14ac:dyDescent="0.3">
      <c r="A272" s="50"/>
      <c r="B272" s="50"/>
      <c r="C272" s="4"/>
    </row>
    <row r="273" spans="1:3" ht="15" customHeight="1" x14ac:dyDescent="0.3">
      <c r="A273" s="50"/>
      <c r="B273" s="50"/>
      <c r="C273" s="4"/>
    </row>
    <row r="274" spans="1:3" ht="15" customHeight="1" x14ac:dyDescent="0.3">
      <c r="A274" s="50"/>
      <c r="B274" s="50"/>
      <c r="C274" s="4"/>
    </row>
    <row r="275" spans="1:3" ht="15" customHeight="1" x14ac:dyDescent="0.3">
      <c r="A275" s="50"/>
      <c r="B275" s="50"/>
      <c r="C275" s="4"/>
    </row>
    <row r="276" spans="1:3" ht="15" customHeight="1" x14ac:dyDescent="0.3">
      <c r="A276" s="50"/>
      <c r="B276" s="50"/>
      <c r="C276" s="4"/>
    </row>
    <row r="277" spans="1:3" ht="15" customHeight="1" x14ac:dyDescent="0.3">
      <c r="A277" s="50"/>
      <c r="B277" s="50"/>
      <c r="C277" s="4"/>
    </row>
    <row r="278" spans="1:3" ht="15" customHeight="1" x14ac:dyDescent="0.3">
      <c r="A278" s="50"/>
      <c r="B278" s="50"/>
      <c r="C278" s="4"/>
    </row>
    <row r="279" spans="1:3" ht="15" customHeight="1" x14ac:dyDescent="0.3">
      <c r="A279" s="50"/>
      <c r="B279" s="50"/>
      <c r="C279" s="4"/>
    </row>
    <row r="280" spans="1:3" ht="15" customHeight="1" x14ac:dyDescent="0.3">
      <c r="A280" s="50"/>
      <c r="B280" s="50"/>
      <c r="C280" s="4"/>
    </row>
    <row r="281" spans="1:3" ht="15" customHeight="1" x14ac:dyDescent="0.3">
      <c r="A281" s="50"/>
      <c r="B281" s="50"/>
      <c r="C281" s="4"/>
    </row>
    <row r="282" spans="1:3" ht="15" customHeight="1" x14ac:dyDescent="0.3">
      <c r="A282" s="50"/>
      <c r="B282" s="50"/>
      <c r="C282" s="4"/>
    </row>
    <row r="283" spans="1:3" ht="15" customHeight="1" x14ac:dyDescent="0.3">
      <c r="A283" s="50"/>
      <c r="B283" s="50"/>
      <c r="C283" s="4"/>
    </row>
    <row r="284" spans="1:3" ht="15" customHeight="1" x14ac:dyDescent="0.3">
      <c r="A284" s="50"/>
      <c r="B284" s="50"/>
      <c r="C284" s="4"/>
    </row>
    <row r="285" spans="1:3" ht="15" customHeight="1" x14ac:dyDescent="0.3">
      <c r="A285" s="50"/>
      <c r="B285" s="50"/>
      <c r="C285" s="4"/>
    </row>
    <row r="286" spans="1:3" ht="15" customHeight="1" x14ac:dyDescent="0.3">
      <c r="A286" s="50"/>
      <c r="B286" s="50"/>
      <c r="C286" s="4"/>
    </row>
    <row r="287" spans="1:3" ht="15" customHeight="1" x14ac:dyDescent="0.3">
      <c r="A287" s="50"/>
      <c r="B287" s="50"/>
      <c r="C287" s="4"/>
    </row>
    <row r="288" spans="1:3" ht="15" customHeight="1" x14ac:dyDescent="0.3">
      <c r="A288" s="50"/>
      <c r="B288" s="50"/>
      <c r="C288" s="4"/>
    </row>
    <row r="289" spans="1:3" ht="15" customHeight="1" x14ac:dyDescent="0.3">
      <c r="A289" s="50"/>
      <c r="B289" s="50"/>
      <c r="C289" s="4"/>
    </row>
    <row r="290" spans="1:3" ht="15" customHeight="1" x14ac:dyDescent="0.3">
      <c r="A290" s="50"/>
      <c r="B290" s="50"/>
      <c r="C290" s="4"/>
    </row>
    <row r="291" spans="1:3" ht="15" customHeight="1" x14ac:dyDescent="0.3">
      <c r="A291" s="50"/>
      <c r="B291" s="50"/>
      <c r="C291" s="4"/>
    </row>
    <row r="292" spans="1:3" ht="15" customHeight="1" x14ac:dyDescent="0.3">
      <c r="A292" s="50"/>
      <c r="B292" s="50"/>
      <c r="C292" s="4"/>
    </row>
    <row r="293" spans="1:3" ht="15" customHeight="1" x14ac:dyDescent="0.3">
      <c r="A293" s="50"/>
      <c r="B293" s="50"/>
      <c r="C293" s="4"/>
    </row>
    <row r="294" spans="1:3" ht="15" customHeight="1" x14ac:dyDescent="0.3">
      <c r="A294" s="50"/>
      <c r="B294" s="50"/>
      <c r="C294" s="4"/>
    </row>
    <row r="295" spans="1:3" ht="15" customHeight="1" x14ac:dyDescent="0.3">
      <c r="A295" s="50"/>
      <c r="B295" s="50"/>
      <c r="C295" s="4"/>
    </row>
    <row r="296" spans="1:3" ht="15" customHeight="1" x14ac:dyDescent="0.3">
      <c r="A296" s="50"/>
      <c r="B296" s="50"/>
      <c r="C296" s="4"/>
    </row>
    <row r="297" spans="1:3" ht="15" customHeight="1" x14ac:dyDescent="0.3">
      <c r="A297" s="50"/>
      <c r="B297" s="50"/>
      <c r="C297" s="4"/>
    </row>
    <row r="298" spans="1:3" ht="15" customHeight="1" x14ac:dyDescent="0.3">
      <c r="A298" s="50"/>
      <c r="B298" s="50"/>
      <c r="C298" s="4"/>
    </row>
    <row r="299" spans="1:3" ht="15" customHeight="1" x14ac:dyDescent="0.3">
      <c r="A299" s="50"/>
      <c r="B299" s="50"/>
      <c r="C299" s="4"/>
    </row>
    <row r="300" spans="1:3" ht="15" customHeight="1" x14ac:dyDescent="0.3">
      <c r="A300" s="50"/>
      <c r="B300" s="50"/>
      <c r="C300" s="4"/>
    </row>
    <row r="301" spans="1:3" ht="15" customHeight="1" x14ac:dyDescent="0.3">
      <c r="A301" s="50"/>
      <c r="B301" s="50"/>
      <c r="C301" s="4"/>
    </row>
    <row r="302" spans="1:3" ht="15" customHeight="1" x14ac:dyDescent="0.3">
      <c r="A302" s="50"/>
      <c r="B302" s="50"/>
      <c r="C302" s="4"/>
    </row>
    <row r="303" spans="1:3" ht="15" customHeight="1" x14ac:dyDescent="0.3">
      <c r="A303" s="50"/>
      <c r="B303" s="50"/>
      <c r="C303" s="4"/>
    </row>
    <row r="304" spans="1:3" ht="15" customHeight="1" x14ac:dyDescent="0.3">
      <c r="A304" s="50"/>
      <c r="B304" s="50"/>
      <c r="C304" s="4"/>
    </row>
    <row r="305" spans="1:3" ht="15" customHeight="1" x14ac:dyDescent="0.3">
      <c r="A305" s="50"/>
      <c r="B305" s="50"/>
      <c r="C305" s="4"/>
    </row>
    <row r="306" spans="1:3" ht="15" customHeight="1" x14ac:dyDescent="0.3">
      <c r="A306" s="50"/>
      <c r="B306" s="50"/>
      <c r="C306" s="4"/>
    </row>
    <row r="307" spans="1:3" ht="15" customHeight="1" x14ac:dyDescent="0.3">
      <c r="A307" s="50"/>
      <c r="B307" s="50"/>
      <c r="C307" s="4"/>
    </row>
    <row r="308" spans="1:3" ht="15" customHeight="1" x14ac:dyDescent="0.3">
      <c r="A308" s="50"/>
      <c r="B308" s="50"/>
      <c r="C308" s="4"/>
    </row>
    <row r="309" spans="1:3" ht="15" customHeight="1" x14ac:dyDescent="0.3">
      <c r="A309" s="50"/>
      <c r="B309" s="50"/>
      <c r="C309" s="4"/>
    </row>
    <row r="310" spans="1:3" ht="15" customHeight="1" x14ac:dyDescent="0.3">
      <c r="A310" s="50"/>
      <c r="B310" s="50"/>
      <c r="C310" s="4"/>
    </row>
    <row r="311" spans="1:3" ht="15" customHeight="1" x14ac:dyDescent="0.3">
      <c r="A311" s="50"/>
      <c r="B311" s="50"/>
      <c r="C311" s="4"/>
    </row>
    <row r="312" spans="1:3" ht="15" customHeight="1" x14ac:dyDescent="0.3">
      <c r="A312" s="50"/>
      <c r="B312" s="50"/>
      <c r="C312" s="4"/>
    </row>
    <row r="313" spans="1:3" ht="15" customHeight="1" x14ac:dyDescent="0.3">
      <c r="A313" s="50"/>
      <c r="B313" s="50"/>
      <c r="C313" s="4"/>
    </row>
    <row r="314" spans="1:3" ht="15" customHeight="1" x14ac:dyDescent="0.3">
      <c r="A314" s="50"/>
      <c r="B314" s="50"/>
      <c r="C314" s="4"/>
    </row>
    <row r="315" spans="1:3" ht="15" customHeight="1" x14ac:dyDescent="0.3">
      <c r="A315" s="50"/>
      <c r="B315" s="50"/>
      <c r="C315" s="4"/>
    </row>
    <row r="316" spans="1:3" ht="15" customHeight="1" x14ac:dyDescent="0.3">
      <c r="A316" s="50"/>
      <c r="B316" s="50"/>
      <c r="C316" s="4"/>
    </row>
    <row r="317" spans="1:3" ht="15" customHeight="1" x14ac:dyDescent="0.3">
      <c r="A317" s="50"/>
      <c r="B317" s="50"/>
      <c r="C317" s="4"/>
    </row>
    <row r="318" spans="1:3" ht="15" customHeight="1" x14ac:dyDescent="0.3">
      <c r="A318" s="50"/>
      <c r="B318" s="50"/>
      <c r="C318" s="4"/>
    </row>
    <row r="319" spans="1:3" ht="15" customHeight="1" x14ac:dyDescent="0.3">
      <c r="A319" s="50"/>
      <c r="B319" s="50"/>
      <c r="C319" s="4"/>
    </row>
    <row r="320" spans="1:3" ht="15" customHeight="1" x14ac:dyDescent="0.3">
      <c r="A320" s="50"/>
      <c r="B320" s="50"/>
      <c r="C320" s="4"/>
    </row>
    <row r="321" spans="1:3" ht="15" customHeight="1" x14ac:dyDescent="0.3">
      <c r="A321" s="50"/>
      <c r="B321" s="50"/>
      <c r="C321" s="4"/>
    </row>
    <row r="322" spans="1:3" ht="15" customHeight="1" x14ac:dyDescent="0.3">
      <c r="A322" s="50"/>
      <c r="B322" s="50"/>
      <c r="C322" s="4"/>
    </row>
    <row r="323" spans="1:3" ht="15" customHeight="1" x14ac:dyDescent="0.3">
      <c r="A323" s="50"/>
      <c r="B323" s="50"/>
      <c r="C323" s="4"/>
    </row>
    <row r="324" spans="1:3" ht="15" customHeight="1" x14ac:dyDescent="0.3">
      <c r="A324" s="50"/>
      <c r="B324" s="50"/>
      <c r="C324" s="4"/>
    </row>
    <row r="325" spans="1:3" ht="15" customHeight="1" x14ac:dyDescent="0.3">
      <c r="A325" s="50"/>
      <c r="B325" s="50"/>
      <c r="C325" s="4"/>
    </row>
    <row r="326" spans="1:3" ht="15" customHeight="1" x14ac:dyDescent="0.3">
      <c r="A326" s="50"/>
      <c r="B326" s="50"/>
      <c r="C326" s="4"/>
    </row>
    <row r="327" spans="1:3" ht="15" customHeight="1" x14ac:dyDescent="0.3">
      <c r="A327" s="50"/>
      <c r="B327" s="50"/>
      <c r="C327" s="4"/>
    </row>
    <row r="328" spans="1:3" ht="15" customHeight="1" x14ac:dyDescent="0.3">
      <c r="A328" s="50"/>
      <c r="B328" s="50"/>
      <c r="C328" s="4"/>
    </row>
    <row r="329" spans="1:3" ht="15" customHeight="1" x14ac:dyDescent="0.3">
      <c r="A329" s="50"/>
      <c r="B329" s="50"/>
      <c r="C329" s="4"/>
    </row>
    <row r="330" spans="1:3" ht="15" customHeight="1" x14ac:dyDescent="0.3">
      <c r="A330" s="50"/>
      <c r="B330" s="50"/>
      <c r="C330" s="4"/>
    </row>
    <row r="331" spans="1:3" ht="15" customHeight="1" x14ac:dyDescent="0.3">
      <c r="A331" s="50"/>
      <c r="B331" s="50"/>
      <c r="C331" s="4"/>
    </row>
    <row r="332" spans="1:3" ht="15" customHeight="1" x14ac:dyDescent="0.3">
      <c r="A332" s="50"/>
      <c r="B332" s="50"/>
      <c r="C332" s="4"/>
    </row>
    <row r="333" spans="1:3" ht="15" customHeight="1" x14ac:dyDescent="0.3">
      <c r="A333" s="50"/>
      <c r="B333" s="50"/>
      <c r="C333" s="4"/>
    </row>
    <row r="334" spans="1:3" ht="15" customHeight="1" x14ac:dyDescent="0.3">
      <c r="A334" s="50"/>
      <c r="B334" s="50"/>
      <c r="C334" s="4"/>
    </row>
    <row r="335" spans="1:3" ht="15" customHeight="1" x14ac:dyDescent="0.3">
      <c r="A335" s="50"/>
      <c r="B335" s="50"/>
      <c r="C335" s="4"/>
    </row>
    <row r="336" spans="1:3" ht="15" customHeight="1" x14ac:dyDescent="0.3">
      <c r="A336" s="50"/>
      <c r="B336" s="50"/>
      <c r="C336" s="4"/>
    </row>
    <row r="337" spans="1:3" ht="15" customHeight="1" x14ac:dyDescent="0.3">
      <c r="A337" s="50"/>
      <c r="B337" s="50"/>
      <c r="C337" s="4"/>
    </row>
    <row r="338" spans="1:3" ht="15" customHeight="1" x14ac:dyDescent="0.3">
      <c r="A338" s="50"/>
      <c r="B338" s="50"/>
      <c r="C338" s="4"/>
    </row>
    <row r="339" spans="1:3" ht="15" customHeight="1" x14ac:dyDescent="0.3">
      <c r="A339" s="50"/>
      <c r="B339" s="50"/>
      <c r="C339" s="4"/>
    </row>
    <row r="340" spans="1:3" ht="15" customHeight="1" x14ac:dyDescent="0.3">
      <c r="A340" s="50"/>
      <c r="B340" s="50"/>
      <c r="C340" s="4"/>
    </row>
    <row r="341" spans="1:3" ht="15" customHeight="1" x14ac:dyDescent="0.3">
      <c r="A341" s="50"/>
      <c r="B341" s="50"/>
      <c r="C341" s="4"/>
    </row>
    <row r="342" spans="1:3" ht="15" customHeight="1" x14ac:dyDescent="0.3">
      <c r="A342" s="50"/>
      <c r="B342" s="50"/>
      <c r="C342" s="4"/>
    </row>
    <row r="343" spans="1:3" ht="15" customHeight="1" x14ac:dyDescent="0.3">
      <c r="A343" s="50"/>
      <c r="B343" s="50"/>
      <c r="C343" s="4"/>
    </row>
    <row r="344" spans="1:3" ht="15" customHeight="1" x14ac:dyDescent="0.3">
      <c r="A344" s="50"/>
      <c r="B344" s="50"/>
      <c r="C344" s="4"/>
    </row>
    <row r="345" spans="1:3" ht="15" customHeight="1" x14ac:dyDescent="0.3">
      <c r="A345" s="50"/>
      <c r="B345" s="50"/>
      <c r="C345" s="4"/>
    </row>
    <row r="346" spans="1:3" ht="15" customHeight="1" x14ac:dyDescent="0.3">
      <c r="A346" s="50"/>
      <c r="B346" s="50"/>
      <c r="C346" s="4"/>
    </row>
    <row r="347" spans="1:3" ht="15" customHeight="1" x14ac:dyDescent="0.3">
      <c r="A347" s="50"/>
      <c r="B347" s="50"/>
      <c r="C347" s="4"/>
    </row>
    <row r="348" spans="1:3" ht="15" customHeight="1" x14ac:dyDescent="0.3">
      <c r="A348" s="50"/>
      <c r="B348" s="50"/>
      <c r="C348" s="4"/>
    </row>
    <row r="349" spans="1:3" ht="15" customHeight="1" x14ac:dyDescent="0.3">
      <c r="A349" s="50"/>
      <c r="B349" s="50"/>
      <c r="C349" s="4"/>
    </row>
    <row r="350" spans="1:3" ht="15" customHeight="1" x14ac:dyDescent="0.3">
      <c r="A350" s="50"/>
      <c r="B350" s="50"/>
      <c r="C350" s="4"/>
    </row>
    <row r="351" spans="1:3" ht="15" customHeight="1" x14ac:dyDescent="0.3">
      <c r="A351" s="50"/>
      <c r="B351" s="50"/>
      <c r="C351" s="4"/>
    </row>
    <row r="352" spans="1:3" ht="15" customHeight="1" x14ac:dyDescent="0.3">
      <c r="A352" s="50"/>
      <c r="B352" s="50"/>
      <c r="C352" s="4"/>
    </row>
    <row r="353" spans="1:3" ht="15" customHeight="1" x14ac:dyDescent="0.3">
      <c r="A353" s="50"/>
      <c r="B353" s="50"/>
      <c r="C353" s="4"/>
    </row>
    <row r="354" spans="1:3" ht="15" customHeight="1" x14ac:dyDescent="0.3">
      <c r="A354" s="50"/>
      <c r="B354" s="50"/>
      <c r="C354" s="4"/>
    </row>
    <row r="355" spans="1:3" ht="15" customHeight="1" x14ac:dyDescent="0.3">
      <c r="A355" s="50"/>
      <c r="B355" s="50"/>
      <c r="C355" s="4"/>
    </row>
    <row r="356" spans="1:3" ht="15" customHeight="1" x14ac:dyDescent="0.3">
      <c r="A356" s="50"/>
      <c r="B356" s="50"/>
      <c r="C356" s="4"/>
    </row>
    <row r="357" spans="1:3" ht="15" customHeight="1" x14ac:dyDescent="0.3">
      <c r="A357" s="50"/>
      <c r="B357" s="50"/>
      <c r="C357" s="4"/>
    </row>
    <row r="358" spans="1:3" ht="15" customHeight="1" x14ac:dyDescent="0.3">
      <c r="A358" s="50"/>
      <c r="B358" s="50"/>
      <c r="C358" s="4"/>
    </row>
    <row r="359" spans="1:3" ht="15" customHeight="1" x14ac:dyDescent="0.3">
      <c r="A359" s="50"/>
      <c r="B359" s="50"/>
      <c r="C359" s="4"/>
    </row>
    <row r="360" spans="1:3" ht="15" customHeight="1" x14ac:dyDescent="0.3">
      <c r="A360" s="50"/>
      <c r="B360" s="50"/>
      <c r="C360" s="4"/>
    </row>
    <row r="361" spans="1:3" ht="15" customHeight="1" x14ac:dyDescent="0.3">
      <c r="A361" s="50"/>
      <c r="B361" s="50"/>
      <c r="C361" s="4"/>
    </row>
    <row r="362" spans="1:3" ht="15" customHeight="1" x14ac:dyDescent="0.3">
      <c r="A362" s="50"/>
      <c r="B362" s="50"/>
      <c r="C362" s="4"/>
    </row>
    <row r="363" spans="1:3" ht="15" customHeight="1" x14ac:dyDescent="0.3">
      <c r="A363" s="50"/>
      <c r="B363" s="50"/>
      <c r="C363" s="4"/>
    </row>
    <row r="364" spans="1:3" ht="15" customHeight="1" x14ac:dyDescent="0.3">
      <c r="A364" s="50"/>
      <c r="B364" s="50"/>
      <c r="C364" s="4"/>
    </row>
    <row r="365" spans="1:3" ht="15" customHeight="1" x14ac:dyDescent="0.3">
      <c r="A365" s="50"/>
      <c r="B365" s="50"/>
      <c r="C365" s="4"/>
    </row>
    <row r="366" spans="1:3" ht="15" customHeight="1" x14ac:dyDescent="0.3">
      <c r="A366" s="50"/>
      <c r="B366" s="50"/>
      <c r="C366" s="4"/>
    </row>
    <row r="367" spans="1:3" ht="15" customHeight="1" x14ac:dyDescent="0.3">
      <c r="A367" s="50"/>
      <c r="B367" s="50"/>
      <c r="C367" s="4"/>
    </row>
    <row r="368" spans="1:3" ht="15" customHeight="1" x14ac:dyDescent="0.3">
      <c r="A368" s="50"/>
      <c r="B368" s="50"/>
      <c r="C368" s="4"/>
    </row>
    <row r="369" spans="1:3" ht="15" customHeight="1" x14ac:dyDescent="0.3">
      <c r="A369" s="50"/>
      <c r="B369" s="50"/>
      <c r="C369" s="4"/>
    </row>
    <row r="370" spans="1:3" ht="15" customHeight="1" x14ac:dyDescent="0.3">
      <c r="A370" s="50"/>
      <c r="B370" s="50"/>
      <c r="C370" s="4"/>
    </row>
    <row r="371" spans="1:3" ht="15" customHeight="1" x14ac:dyDescent="0.3">
      <c r="A371" s="50"/>
      <c r="B371" s="50"/>
      <c r="C371" s="4"/>
    </row>
    <row r="372" spans="1:3" ht="15" customHeight="1" x14ac:dyDescent="0.3">
      <c r="A372" s="50"/>
      <c r="B372" s="50"/>
      <c r="C372" s="4"/>
    </row>
    <row r="373" spans="1:3" ht="15" customHeight="1" x14ac:dyDescent="0.3">
      <c r="A373" s="50"/>
      <c r="B373" s="50"/>
      <c r="C373" s="4"/>
    </row>
    <row r="374" spans="1:3" ht="15" customHeight="1" x14ac:dyDescent="0.3">
      <c r="A374" s="50"/>
      <c r="B374" s="50"/>
      <c r="C374" s="4"/>
    </row>
    <row r="375" spans="1:3" ht="15" customHeight="1" x14ac:dyDescent="0.3">
      <c r="A375" s="50"/>
      <c r="B375" s="50"/>
      <c r="C375" s="4"/>
    </row>
    <row r="376" spans="1:3" ht="15" customHeight="1" x14ac:dyDescent="0.3">
      <c r="A376" s="50"/>
      <c r="B376" s="50"/>
      <c r="C376" s="4"/>
    </row>
    <row r="377" spans="1:3" ht="15" customHeight="1" x14ac:dyDescent="0.3">
      <c r="A377" s="50"/>
      <c r="B377" s="50"/>
      <c r="C377" s="4"/>
    </row>
    <row r="378" spans="1:3" ht="15" customHeight="1" x14ac:dyDescent="0.3">
      <c r="A378" s="50"/>
      <c r="B378" s="50"/>
      <c r="C378" s="4"/>
    </row>
    <row r="379" spans="1:3" ht="15" customHeight="1" x14ac:dyDescent="0.3">
      <c r="A379" s="50"/>
      <c r="B379" s="50"/>
      <c r="C379" s="4"/>
    </row>
    <row r="380" spans="1:3" ht="15" customHeight="1" x14ac:dyDescent="0.3">
      <c r="A380" s="50"/>
      <c r="B380" s="50"/>
      <c r="C380" s="4"/>
    </row>
    <row r="381" spans="1:3" ht="15" customHeight="1" x14ac:dyDescent="0.3">
      <c r="A381" s="50"/>
      <c r="B381" s="50"/>
      <c r="C381" s="4"/>
    </row>
    <row r="382" spans="1:3" ht="15" customHeight="1" x14ac:dyDescent="0.3">
      <c r="A382" s="50"/>
      <c r="B382" s="50"/>
      <c r="C382" s="4"/>
    </row>
    <row r="383" spans="1:3" ht="15" customHeight="1" x14ac:dyDescent="0.3">
      <c r="A383" s="50"/>
      <c r="B383" s="50"/>
      <c r="C383" s="4"/>
    </row>
    <row r="384" spans="1:3" ht="15" customHeight="1" x14ac:dyDescent="0.3">
      <c r="A384" s="50"/>
      <c r="B384" s="50"/>
      <c r="C384" s="4"/>
    </row>
    <row r="385" spans="1:3" ht="15" customHeight="1" x14ac:dyDescent="0.3">
      <c r="A385" s="50"/>
      <c r="B385" s="50"/>
      <c r="C385" s="4"/>
    </row>
    <row r="386" spans="1:3" ht="15" customHeight="1" x14ac:dyDescent="0.3">
      <c r="A386" s="50"/>
      <c r="B386" s="50"/>
      <c r="C386" s="4"/>
    </row>
    <row r="387" spans="1:3" ht="15" customHeight="1" x14ac:dyDescent="0.3">
      <c r="A387" s="50"/>
      <c r="B387" s="50"/>
      <c r="C387" s="4"/>
    </row>
    <row r="388" spans="1:3" ht="15" customHeight="1" x14ac:dyDescent="0.3">
      <c r="A388" s="50"/>
      <c r="B388" s="50"/>
      <c r="C388" s="4"/>
    </row>
    <row r="389" spans="1:3" ht="15" customHeight="1" x14ac:dyDescent="0.3">
      <c r="A389" s="50"/>
      <c r="B389" s="50"/>
      <c r="C389" s="4"/>
    </row>
    <row r="390" spans="1:3" ht="15" customHeight="1" x14ac:dyDescent="0.3">
      <c r="A390" s="50"/>
      <c r="B390" s="50"/>
      <c r="C390" s="4"/>
    </row>
    <row r="391" spans="1:3" ht="15" customHeight="1" x14ac:dyDescent="0.3">
      <c r="A391" s="50"/>
      <c r="B391" s="50"/>
      <c r="C391" s="4"/>
    </row>
    <row r="392" spans="1:3" ht="15" customHeight="1" x14ac:dyDescent="0.3">
      <c r="A392" s="50"/>
      <c r="B392" s="50"/>
      <c r="C392" s="4"/>
    </row>
    <row r="393" spans="1:3" ht="15" customHeight="1" x14ac:dyDescent="0.3">
      <c r="A393" s="50"/>
      <c r="B393" s="50"/>
      <c r="C393" s="4"/>
    </row>
    <row r="394" spans="1:3" ht="15" customHeight="1" x14ac:dyDescent="0.3">
      <c r="A394" s="50"/>
      <c r="B394" s="50"/>
      <c r="C394" s="4"/>
    </row>
    <row r="395" spans="1:3" ht="15" customHeight="1" x14ac:dyDescent="0.3">
      <c r="A395" s="50"/>
      <c r="B395" s="50"/>
      <c r="C395" s="4"/>
    </row>
    <row r="396" spans="1:3" ht="15" customHeight="1" x14ac:dyDescent="0.3">
      <c r="A396" s="50"/>
      <c r="B396" s="50"/>
      <c r="C396" s="4"/>
    </row>
    <row r="397" spans="1:3" ht="15" customHeight="1" x14ac:dyDescent="0.3">
      <c r="A397" s="50"/>
      <c r="B397" s="50"/>
      <c r="C397" s="4"/>
    </row>
    <row r="398" spans="1:3" ht="15" customHeight="1" x14ac:dyDescent="0.3">
      <c r="A398" s="50"/>
      <c r="B398" s="50"/>
      <c r="C398" s="4"/>
    </row>
    <row r="399" spans="1:3" ht="15" customHeight="1" x14ac:dyDescent="0.3">
      <c r="A399" s="50"/>
      <c r="B399" s="50"/>
      <c r="C399" s="4"/>
    </row>
    <row r="400" spans="1:3" ht="15" customHeight="1" x14ac:dyDescent="0.3">
      <c r="A400" s="50"/>
      <c r="B400" s="50"/>
      <c r="C400" s="4"/>
    </row>
    <row r="401" spans="1:3" ht="15" customHeight="1" x14ac:dyDescent="0.3">
      <c r="A401" s="50"/>
      <c r="B401" s="50"/>
      <c r="C401" s="4"/>
    </row>
    <row r="402" spans="1:3" ht="15" customHeight="1" x14ac:dyDescent="0.3">
      <c r="A402" s="50"/>
      <c r="B402" s="50"/>
      <c r="C402" s="4"/>
    </row>
    <row r="403" spans="1:3" ht="15" customHeight="1" x14ac:dyDescent="0.3">
      <c r="A403" s="50"/>
      <c r="B403" s="50"/>
      <c r="C403" s="4"/>
    </row>
    <row r="404" spans="1:3" ht="15" customHeight="1" x14ac:dyDescent="0.3">
      <c r="A404" s="50"/>
      <c r="B404" s="50"/>
      <c r="C404" s="4"/>
    </row>
    <row r="405" spans="1:3" ht="15" customHeight="1" x14ac:dyDescent="0.3">
      <c r="A405" s="50"/>
      <c r="B405" s="50"/>
      <c r="C405" s="4"/>
    </row>
    <row r="406" spans="1:3" ht="15" customHeight="1" x14ac:dyDescent="0.3">
      <c r="A406" s="50"/>
      <c r="B406" s="50"/>
      <c r="C406" s="4"/>
    </row>
    <row r="407" spans="1:3" ht="15" customHeight="1" x14ac:dyDescent="0.3">
      <c r="A407" s="50"/>
      <c r="B407" s="50"/>
      <c r="C407" s="4"/>
    </row>
    <row r="408" spans="1:3" ht="15" customHeight="1" x14ac:dyDescent="0.3">
      <c r="A408" s="50"/>
      <c r="B408" s="50"/>
      <c r="C408" s="4"/>
    </row>
    <row r="409" spans="1:3" ht="15" customHeight="1" x14ac:dyDescent="0.3">
      <c r="A409" s="50"/>
      <c r="B409" s="50"/>
      <c r="C409" s="4"/>
    </row>
    <row r="410" spans="1:3" ht="15" customHeight="1" x14ac:dyDescent="0.3">
      <c r="A410" s="50"/>
      <c r="B410" s="50"/>
      <c r="C410" s="4"/>
    </row>
    <row r="411" spans="1:3" ht="15" customHeight="1" x14ac:dyDescent="0.3">
      <c r="A411" s="50"/>
      <c r="B411" s="50"/>
      <c r="C411" s="4"/>
    </row>
    <row r="412" spans="1:3" ht="15" customHeight="1" x14ac:dyDescent="0.3">
      <c r="A412" s="50"/>
      <c r="B412" s="50"/>
      <c r="C412" s="4"/>
    </row>
    <row r="413" spans="1:3" ht="15" customHeight="1" x14ac:dyDescent="0.3">
      <c r="A413" s="50"/>
      <c r="B413" s="50"/>
      <c r="C413" s="4"/>
    </row>
    <row r="414" spans="1:3" ht="15" customHeight="1" x14ac:dyDescent="0.3">
      <c r="A414" s="50"/>
      <c r="B414" s="50"/>
      <c r="C414" s="4"/>
    </row>
    <row r="415" spans="1:3" ht="15" customHeight="1" x14ac:dyDescent="0.3">
      <c r="A415" s="50"/>
      <c r="B415" s="50"/>
      <c r="C415" s="4"/>
    </row>
    <row r="416" spans="1:3" ht="15" customHeight="1" x14ac:dyDescent="0.3">
      <c r="A416" s="50"/>
      <c r="B416" s="50"/>
      <c r="C416" s="4"/>
    </row>
    <row r="417" spans="1:3" ht="15" customHeight="1" x14ac:dyDescent="0.3">
      <c r="A417" s="50"/>
      <c r="B417" s="50"/>
      <c r="C417" s="4"/>
    </row>
    <row r="418" spans="1:3" ht="15" customHeight="1" x14ac:dyDescent="0.3">
      <c r="A418" s="50"/>
      <c r="B418" s="50"/>
      <c r="C418" s="4"/>
    </row>
    <row r="419" spans="1:3" ht="15" customHeight="1" x14ac:dyDescent="0.3">
      <c r="A419" s="50"/>
      <c r="B419" s="50"/>
      <c r="C419" s="4"/>
    </row>
    <row r="420" spans="1:3" ht="15" customHeight="1" x14ac:dyDescent="0.3">
      <c r="A420" s="50"/>
      <c r="B420" s="50"/>
      <c r="C420" s="4"/>
    </row>
    <row r="421" spans="1:3" ht="15" customHeight="1" x14ac:dyDescent="0.3">
      <c r="A421" s="50"/>
      <c r="B421" s="50"/>
      <c r="C421" s="4"/>
    </row>
    <row r="422" spans="1:3" ht="15" customHeight="1" x14ac:dyDescent="0.3">
      <c r="A422" s="50"/>
      <c r="B422" s="50"/>
      <c r="C422" s="4"/>
    </row>
    <row r="423" spans="1:3" ht="15" customHeight="1" x14ac:dyDescent="0.3">
      <c r="A423" s="50"/>
      <c r="B423" s="50"/>
      <c r="C423" s="4"/>
    </row>
    <row r="424" spans="1:3" ht="15" customHeight="1" x14ac:dyDescent="0.3">
      <c r="A424" s="50"/>
      <c r="B424" s="50"/>
      <c r="C424" s="4"/>
    </row>
    <row r="425" spans="1:3" ht="15" customHeight="1" x14ac:dyDescent="0.3">
      <c r="A425" s="50"/>
      <c r="B425" s="50"/>
      <c r="C425" s="4"/>
    </row>
    <row r="426" spans="1:3" ht="15" customHeight="1" x14ac:dyDescent="0.3">
      <c r="A426" s="50"/>
      <c r="B426" s="50"/>
      <c r="C426" s="4"/>
    </row>
    <row r="427" spans="1:3" ht="15" customHeight="1" x14ac:dyDescent="0.3">
      <c r="A427" s="50"/>
      <c r="B427" s="50"/>
      <c r="C427" s="4"/>
    </row>
    <row r="428" spans="1:3" ht="15" customHeight="1" x14ac:dyDescent="0.3">
      <c r="A428" s="50"/>
      <c r="B428" s="50"/>
      <c r="C428" s="4"/>
    </row>
    <row r="429" spans="1:3" ht="15" customHeight="1" x14ac:dyDescent="0.3">
      <c r="A429" s="50"/>
      <c r="B429" s="50"/>
      <c r="C429" s="4"/>
    </row>
    <row r="430" spans="1:3" ht="15" customHeight="1" x14ac:dyDescent="0.3">
      <c r="A430" s="50"/>
      <c r="B430" s="50"/>
      <c r="C430" s="4"/>
    </row>
    <row r="431" spans="1:3" ht="15" customHeight="1" x14ac:dyDescent="0.3">
      <c r="A431" s="50"/>
      <c r="B431" s="50"/>
      <c r="C431" s="4"/>
    </row>
    <row r="432" spans="1:3" ht="15" customHeight="1" x14ac:dyDescent="0.3">
      <c r="A432" s="50"/>
      <c r="B432" s="50"/>
      <c r="C432" s="4"/>
    </row>
    <row r="433" spans="1:3" ht="15" customHeight="1" x14ac:dyDescent="0.3">
      <c r="A433" s="50"/>
      <c r="B433" s="50"/>
      <c r="C433" s="4"/>
    </row>
    <row r="434" spans="1:3" ht="15" customHeight="1" x14ac:dyDescent="0.3">
      <c r="A434" s="50"/>
      <c r="B434" s="50"/>
      <c r="C434" s="4"/>
    </row>
    <row r="435" spans="1:3" ht="15" customHeight="1" x14ac:dyDescent="0.3">
      <c r="A435" s="50"/>
      <c r="B435" s="50"/>
      <c r="C435" s="4"/>
    </row>
    <row r="436" spans="1:3" ht="15" customHeight="1" x14ac:dyDescent="0.3">
      <c r="A436" s="50"/>
      <c r="B436" s="50"/>
      <c r="C436" s="4"/>
    </row>
    <row r="437" spans="1:3" ht="15" customHeight="1" x14ac:dyDescent="0.3">
      <c r="A437" s="50"/>
      <c r="B437" s="50"/>
      <c r="C437" s="4"/>
    </row>
    <row r="438" spans="1:3" ht="15" customHeight="1" x14ac:dyDescent="0.3">
      <c r="A438" s="50"/>
      <c r="B438" s="50"/>
      <c r="C438" s="4"/>
    </row>
    <row r="439" spans="1:3" ht="15" customHeight="1" x14ac:dyDescent="0.3">
      <c r="A439" s="50"/>
      <c r="B439" s="50"/>
      <c r="C439" s="4"/>
    </row>
    <row r="440" spans="1:3" ht="15" customHeight="1" x14ac:dyDescent="0.3">
      <c r="A440" s="50"/>
      <c r="B440" s="50"/>
      <c r="C440" s="4"/>
    </row>
    <row r="441" spans="1:3" ht="15" customHeight="1" x14ac:dyDescent="0.3">
      <c r="A441" s="50"/>
      <c r="B441" s="50"/>
      <c r="C441" s="4"/>
    </row>
    <row r="442" spans="1:3" ht="15" customHeight="1" x14ac:dyDescent="0.3">
      <c r="A442" s="50"/>
      <c r="B442" s="50"/>
      <c r="C442" s="4"/>
    </row>
    <row r="443" spans="1:3" ht="15" customHeight="1" x14ac:dyDescent="0.3">
      <c r="A443" s="50"/>
      <c r="B443" s="50"/>
      <c r="C443" s="4"/>
    </row>
    <row r="444" spans="1:3" ht="15" customHeight="1" x14ac:dyDescent="0.3">
      <c r="A444" s="50"/>
      <c r="B444" s="50"/>
      <c r="C444" s="4"/>
    </row>
    <row r="445" spans="1:3" ht="15" customHeight="1" x14ac:dyDescent="0.3">
      <c r="A445" s="50"/>
      <c r="B445" s="50"/>
      <c r="C445" s="4"/>
    </row>
    <row r="446" spans="1:3" ht="15" customHeight="1" x14ac:dyDescent="0.3">
      <c r="A446" s="50"/>
      <c r="B446" s="50"/>
      <c r="C446" s="4"/>
    </row>
    <row r="447" spans="1:3" ht="15" customHeight="1" x14ac:dyDescent="0.3">
      <c r="A447" s="50"/>
      <c r="B447" s="50"/>
      <c r="C447" s="4"/>
    </row>
    <row r="448" spans="1:3" ht="15" customHeight="1" x14ac:dyDescent="0.3">
      <c r="A448" s="50"/>
      <c r="B448" s="50"/>
      <c r="C448" s="4"/>
    </row>
    <row r="449" spans="1:3" ht="15" customHeight="1" x14ac:dyDescent="0.3">
      <c r="A449" s="50"/>
      <c r="B449" s="50"/>
      <c r="C449" s="4"/>
    </row>
    <row r="450" spans="1:3" ht="15" customHeight="1" x14ac:dyDescent="0.3">
      <c r="A450" s="50"/>
      <c r="B450" s="50"/>
      <c r="C450" s="4"/>
    </row>
    <row r="451" spans="1:3" ht="15" customHeight="1" x14ac:dyDescent="0.3">
      <c r="A451" s="50"/>
      <c r="B451" s="50"/>
      <c r="C451" s="4"/>
    </row>
    <row r="452" spans="1:3" ht="15" customHeight="1" x14ac:dyDescent="0.3">
      <c r="A452" s="50"/>
      <c r="B452" s="50"/>
      <c r="C452" s="4"/>
    </row>
    <row r="453" spans="1:3" ht="15" customHeight="1" x14ac:dyDescent="0.3">
      <c r="A453" s="50"/>
      <c r="B453" s="50"/>
      <c r="C453" s="4"/>
    </row>
    <row r="454" spans="1:3" ht="15" customHeight="1" x14ac:dyDescent="0.3">
      <c r="A454" s="50"/>
      <c r="B454" s="50"/>
      <c r="C454" s="4"/>
    </row>
    <row r="455" spans="1:3" ht="15" customHeight="1" x14ac:dyDescent="0.3">
      <c r="A455" s="50"/>
      <c r="B455" s="50"/>
      <c r="C455" s="4"/>
    </row>
    <row r="456" spans="1:3" ht="15" customHeight="1" x14ac:dyDescent="0.3">
      <c r="A456" s="50"/>
      <c r="B456" s="50"/>
      <c r="C456" s="4"/>
    </row>
    <row r="457" spans="1:3" ht="15" customHeight="1" x14ac:dyDescent="0.3">
      <c r="A457" s="50"/>
      <c r="B457" s="50"/>
      <c r="C457" s="4"/>
    </row>
    <row r="458" spans="1:3" ht="15" customHeight="1" x14ac:dyDescent="0.3">
      <c r="A458" s="50"/>
      <c r="B458" s="50"/>
      <c r="C458" s="4"/>
    </row>
    <row r="459" spans="1:3" ht="15" customHeight="1" x14ac:dyDescent="0.3">
      <c r="A459" s="50"/>
      <c r="B459" s="50"/>
      <c r="C459" s="4"/>
    </row>
    <row r="460" spans="1:3" ht="15" customHeight="1" x14ac:dyDescent="0.3">
      <c r="A460" s="50"/>
      <c r="B460" s="50"/>
      <c r="C460" s="4"/>
    </row>
    <row r="461" spans="1:3" ht="15" customHeight="1" x14ac:dyDescent="0.3">
      <c r="A461" s="50"/>
      <c r="B461" s="50"/>
      <c r="C461" s="4"/>
    </row>
    <row r="462" spans="1:3" ht="15" customHeight="1" x14ac:dyDescent="0.3">
      <c r="A462" s="50"/>
      <c r="B462" s="50"/>
      <c r="C462" s="4"/>
    </row>
    <row r="463" spans="1:3" ht="15" customHeight="1" x14ac:dyDescent="0.3">
      <c r="A463" s="50"/>
      <c r="B463" s="50"/>
      <c r="C463" s="4"/>
    </row>
    <row r="464" spans="1:3" ht="15" customHeight="1" x14ac:dyDescent="0.3">
      <c r="A464" s="50"/>
      <c r="B464" s="50"/>
      <c r="C464" s="4"/>
    </row>
    <row r="465" spans="1:3" ht="15" customHeight="1" x14ac:dyDescent="0.3">
      <c r="A465" s="50"/>
      <c r="B465" s="50"/>
      <c r="C465" s="4"/>
    </row>
    <row r="466" spans="1:3" ht="15" customHeight="1" x14ac:dyDescent="0.3">
      <c r="A466" s="50"/>
      <c r="B466" s="50"/>
      <c r="C466" s="4"/>
    </row>
    <row r="467" spans="1:3" ht="15" customHeight="1" x14ac:dyDescent="0.3">
      <c r="A467" s="50"/>
      <c r="B467" s="50"/>
      <c r="C467" s="4"/>
    </row>
    <row r="468" spans="1:3" ht="15" customHeight="1" x14ac:dyDescent="0.3">
      <c r="A468" s="50"/>
      <c r="B468" s="50"/>
      <c r="C468" s="4"/>
    </row>
    <row r="469" spans="1:3" ht="15" customHeight="1" x14ac:dyDescent="0.3">
      <c r="A469" s="50"/>
      <c r="B469" s="50"/>
      <c r="C469" s="4"/>
    </row>
    <row r="470" spans="1:3" ht="15" customHeight="1" x14ac:dyDescent="0.3">
      <c r="A470" s="50"/>
      <c r="B470" s="50"/>
      <c r="C470" s="4"/>
    </row>
    <row r="471" spans="1:3" ht="15" customHeight="1" x14ac:dyDescent="0.3">
      <c r="A471" s="50"/>
      <c r="B471" s="50"/>
      <c r="C471" s="4"/>
    </row>
    <row r="472" spans="1:3" ht="15" customHeight="1" x14ac:dyDescent="0.3">
      <c r="A472" s="50"/>
      <c r="B472" s="50"/>
      <c r="C472" s="4"/>
    </row>
    <row r="473" spans="1:3" ht="15" customHeight="1" x14ac:dyDescent="0.3">
      <c r="A473" s="50"/>
      <c r="B473" s="50"/>
      <c r="C473" s="4"/>
    </row>
    <row r="474" spans="1:3" ht="15" customHeight="1" x14ac:dyDescent="0.3">
      <c r="A474" s="50"/>
      <c r="B474" s="50"/>
      <c r="C474" s="4"/>
    </row>
    <row r="475" spans="1:3" ht="15" customHeight="1" x14ac:dyDescent="0.3">
      <c r="A475" s="50"/>
      <c r="B475" s="50"/>
      <c r="C475" s="4"/>
    </row>
    <row r="476" spans="1:3" ht="15" customHeight="1" x14ac:dyDescent="0.3">
      <c r="A476" s="50"/>
      <c r="B476" s="50"/>
      <c r="C476" s="4"/>
    </row>
  </sheetData>
  <mergeCells count="3">
    <mergeCell ref="A8:C8"/>
    <mergeCell ref="B13:C14"/>
    <mergeCell ref="A16:C16"/>
  </mergeCells>
  <pageMargins left="0.59055118110236227" right="0.39370078740157483" top="1.4960629921259843" bottom="0.62992125984251968" header="0.31496062992125984" footer="0.15748031496062992"/>
  <pageSetup paperSize="9" scale="87"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302072
vom 04.11.2020
Erstellt von: E237202</oddHeader>
    <oddFooter xml:space="preserve">&amp;L&amp;9Unverbindlicher Vorschlag vom: 04.11.2020
gültig bis: 02.12.2020&amp;C&amp;9RAP Rechner 20.1 (KT 2016 RS)
&amp;R&amp;9&amp;P von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NS_Personen">
    <pageSetUpPr fitToPage="1"/>
  </sheetPr>
  <dimension ref="A1:G189"/>
  <sheetViews>
    <sheetView showGridLines="0" zoomScaleNormal="100" zoomScaleSheetLayoutView="100" workbookViewId="0">
      <pane ySplit="2" topLeftCell="A32" activePane="bottomLeft" state="frozen"/>
      <selection activeCell="E8" sqref="E8"/>
      <selection pane="bottomLeft" activeCell="E8" sqref="E8"/>
    </sheetView>
  </sheetViews>
  <sheetFormatPr baseColWidth="10" defaultColWidth="13" defaultRowHeight="13" x14ac:dyDescent="0.3"/>
  <cols>
    <col min="1" max="1" width="96.5" style="14" customWidth="1"/>
    <col min="2" max="2" width="13" style="13"/>
    <col min="3" max="7" width="13" style="135"/>
    <col min="8" max="16384" width="13" style="13"/>
  </cols>
  <sheetData>
    <row r="1" spans="1:7" ht="18" customHeight="1" x14ac:dyDescent="0.3">
      <c r="A1" s="12" t="s">
        <v>33</v>
      </c>
      <c r="C1" s="135" t="s">
        <v>380</v>
      </c>
      <c r="D1" s="135" t="s">
        <v>380</v>
      </c>
      <c r="E1" s="135" t="s">
        <v>381</v>
      </c>
      <c r="F1" s="135" t="s">
        <v>381</v>
      </c>
      <c r="G1" s="135" t="s">
        <v>608</v>
      </c>
    </row>
    <row r="2" spans="1:7" x14ac:dyDescent="0.3">
      <c r="C2" s="135" t="s">
        <v>510</v>
      </c>
      <c r="D2" s="135" t="s">
        <v>511</v>
      </c>
      <c r="E2" s="135" t="s">
        <v>510</v>
      </c>
      <c r="F2" s="135" t="s">
        <v>511</v>
      </c>
      <c r="G2" s="135" t="s">
        <v>511</v>
      </c>
    </row>
    <row r="3" spans="1:7" s="16" customFormat="1" ht="21" hidden="1" customHeight="1" x14ac:dyDescent="0.3">
      <c r="A3" s="15" t="s">
        <v>385</v>
      </c>
      <c r="C3" s="123" t="b">
        <v>1</v>
      </c>
      <c r="D3" s="123"/>
      <c r="E3" s="123"/>
      <c r="F3" s="123"/>
      <c r="G3" s="123"/>
    </row>
    <row r="4" spans="1:7" s="16" customFormat="1" ht="21" hidden="1" customHeight="1" x14ac:dyDescent="0.3">
      <c r="A4" s="134" t="s">
        <v>384</v>
      </c>
      <c r="C4" s="123"/>
      <c r="D4" s="123" t="b">
        <v>1</v>
      </c>
      <c r="E4" s="123"/>
      <c r="F4" s="123"/>
      <c r="G4" s="123"/>
    </row>
    <row r="5" spans="1:7" s="16" customFormat="1" ht="21" customHeight="1" x14ac:dyDescent="0.3">
      <c r="A5" s="15" t="s">
        <v>383</v>
      </c>
      <c r="C5" s="123"/>
      <c r="D5" s="123"/>
      <c r="E5" s="123" t="b">
        <v>1</v>
      </c>
      <c r="F5" s="123"/>
      <c r="G5" s="123"/>
    </row>
    <row r="6" spans="1:7" s="16" customFormat="1" ht="21" hidden="1" customHeight="1" x14ac:dyDescent="0.3">
      <c r="A6" s="15" t="s">
        <v>382</v>
      </c>
      <c r="C6" s="123"/>
      <c r="D6" s="123"/>
      <c r="E6" s="123"/>
      <c r="F6" s="123" t="b">
        <v>1</v>
      </c>
      <c r="G6" s="123"/>
    </row>
    <row r="7" spans="1:7" s="16" customFormat="1" ht="18.75" customHeight="1" x14ac:dyDescent="0.3">
      <c r="A7" s="134" t="s">
        <v>38</v>
      </c>
      <c r="C7" s="123" t="b">
        <v>1</v>
      </c>
      <c r="D7" s="123" t="b">
        <v>1</v>
      </c>
      <c r="E7" s="123" t="b">
        <v>1</v>
      </c>
      <c r="F7" s="123" t="b">
        <v>1</v>
      </c>
      <c r="G7" s="123"/>
    </row>
    <row r="8" spans="1:7" s="16" customFormat="1" ht="18.75" customHeight="1" x14ac:dyDescent="0.3">
      <c r="A8" s="17" t="s">
        <v>386</v>
      </c>
      <c r="C8" s="123" t="b">
        <v>1</v>
      </c>
      <c r="D8" s="123" t="b">
        <v>1</v>
      </c>
      <c r="E8" s="123" t="b">
        <v>1</v>
      </c>
      <c r="F8" s="123" t="b">
        <v>1</v>
      </c>
      <c r="G8" s="123"/>
    </row>
    <row r="9" spans="1:7" s="16" customFormat="1" ht="18.75" customHeight="1" x14ac:dyDescent="0.3">
      <c r="A9" s="18" t="s">
        <v>387</v>
      </c>
      <c r="C9" s="123" t="b">
        <v>1</v>
      </c>
      <c r="D9" s="123" t="b">
        <v>1</v>
      </c>
      <c r="E9" s="123" t="b">
        <v>1</v>
      </c>
      <c r="F9" s="123" t="b">
        <v>1</v>
      </c>
      <c r="G9" s="123"/>
    </row>
    <row r="10" spans="1:7" ht="31.5" customHeight="1" x14ac:dyDescent="0.3">
      <c r="A10" s="18" t="s">
        <v>408</v>
      </c>
      <c r="C10" s="123" t="b">
        <v>1</v>
      </c>
      <c r="D10" s="123" t="b">
        <v>1</v>
      </c>
      <c r="E10" s="123" t="b">
        <v>1</v>
      </c>
      <c r="F10" s="123" t="b">
        <v>1</v>
      </c>
    </row>
    <row r="11" spans="1:7" ht="18.75" customHeight="1" x14ac:dyDescent="0.3">
      <c r="A11" s="17" t="s">
        <v>388</v>
      </c>
      <c r="C11" s="123" t="b">
        <v>1</v>
      </c>
      <c r="D11" s="123" t="b">
        <v>1</v>
      </c>
      <c r="E11" s="123" t="b">
        <v>1</v>
      </c>
      <c r="F11" s="123" t="b">
        <v>1</v>
      </c>
    </row>
    <row r="12" spans="1:7" ht="18.75" customHeight="1" x14ac:dyDescent="0.3">
      <c r="A12" s="18" t="s">
        <v>41</v>
      </c>
      <c r="C12" s="123" t="b">
        <v>1</v>
      </c>
      <c r="D12" s="123" t="b">
        <v>1</v>
      </c>
      <c r="E12" s="123" t="b">
        <v>1</v>
      </c>
      <c r="F12" s="123" t="b">
        <v>1</v>
      </c>
    </row>
    <row r="13" spans="1:7" s="16" customFormat="1" ht="18.75" customHeight="1" x14ac:dyDescent="0.3">
      <c r="A13" s="20" t="s">
        <v>42</v>
      </c>
      <c r="C13" s="123" t="b">
        <v>1</v>
      </c>
      <c r="D13" s="123" t="b">
        <v>1</v>
      </c>
      <c r="E13" s="123" t="b">
        <v>1</v>
      </c>
      <c r="F13" s="123" t="b">
        <v>1</v>
      </c>
      <c r="G13" s="123"/>
    </row>
    <row r="14" spans="1:7" s="16" customFormat="1" ht="18.75" customHeight="1" x14ac:dyDescent="0.3">
      <c r="A14" s="20" t="s">
        <v>43</v>
      </c>
      <c r="C14" s="123" t="b">
        <v>1</v>
      </c>
      <c r="D14" s="123" t="b">
        <v>1</v>
      </c>
      <c r="E14" s="123" t="b">
        <v>1</v>
      </c>
      <c r="F14" s="123" t="b">
        <v>1</v>
      </c>
      <c r="G14" s="123"/>
    </row>
    <row r="15" spans="1:7" ht="31.5" customHeight="1" x14ac:dyDescent="0.3">
      <c r="A15" s="20" t="s">
        <v>409</v>
      </c>
      <c r="C15" s="123" t="b">
        <v>1</v>
      </c>
      <c r="D15" s="123" t="b">
        <v>1</v>
      </c>
      <c r="E15" s="123" t="b">
        <v>1</v>
      </c>
      <c r="F15" s="123" t="b">
        <v>1</v>
      </c>
    </row>
    <row r="16" spans="1:7" ht="18.75" customHeight="1" x14ac:dyDescent="0.3">
      <c r="A16" s="18" t="s">
        <v>389</v>
      </c>
      <c r="C16" s="123" t="b">
        <v>1</v>
      </c>
      <c r="D16" s="123" t="b">
        <v>1</v>
      </c>
      <c r="E16" s="123" t="b">
        <v>1</v>
      </c>
      <c r="F16" s="123" t="b">
        <v>1</v>
      </c>
    </row>
    <row r="17" spans="1:7" ht="44.25" customHeight="1" x14ac:dyDescent="0.3">
      <c r="A17" s="18" t="s">
        <v>390</v>
      </c>
      <c r="C17" s="123" t="b">
        <v>1</v>
      </c>
      <c r="D17" s="123" t="b">
        <v>1</v>
      </c>
      <c r="E17" s="123" t="b">
        <v>1</v>
      </c>
      <c r="F17" s="123" t="b">
        <v>1</v>
      </c>
    </row>
    <row r="18" spans="1:7" s="16" customFormat="1" ht="31.5" customHeight="1" x14ac:dyDescent="0.3">
      <c r="A18" s="18" t="s">
        <v>603</v>
      </c>
      <c r="C18" s="123" t="b">
        <v>1</v>
      </c>
      <c r="D18" s="123" t="b">
        <v>1</v>
      </c>
      <c r="E18" s="123" t="b">
        <v>1</v>
      </c>
      <c r="F18" s="123" t="b">
        <v>1</v>
      </c>
      <c r="G18" s="123"/>
    </row>
    <row r="19" spans="1:7" ht="44.25" hidden="1" customHeight="1" x14ac:dyDescent="0.3">
      <c r="A19" s="18" t="s">
        <v>391</v>
      </c>
      <c r="C19" s="123" t="b">
        <v>1</v>
      </c>
      <c r="D19" s="123" t="b">
        <v>1</v>
      </c>
      <c r="E19" s="123"/>
      <c r="F19" s="123"/>
    </row>
    <row r="20" spans="1:7" s="16" customFormat="1" ht="18.75" customHeight="1" x14ac:dyDescent="0.3">
      <c r="A20" s="15" t="s">
        <v>35</v>
      </c>
      <c r="C20" s="123" t="b">
        <v>1</v>
      </c>
      <c r="D20" s="123" t="b">
        <v>1</v>
      </c>
      <c r="E20" s="123" t="b">
        <v>1</v>
      </c>
      <c r="F20" s="123" t="b">
        <v>1</v>
      </c>
      <c r="G20" s="123"/>
    </row>
    <row r="21" spans="1:7" s="16" customFormat="1" ht="18.75" customHeight="1" x14ac:dyDescent="0.3">
      <c r="A21" s="17" t="s">
        <v>392</v>
      </c>
      <c r="C21" s="123" t="b">
        <v>1</v>
      </c>
      <c r="D21" s="123" t="b">
        <v>1</v>
      </c>
      <c r="E21" s="123" t="b">
        <v>1</v>
      </c>
      <c r="F21" s="123" t="b">
        <v>1</v>
      </c>
      <c r="G21" s="123"/>
    </row>
    <row r="22" spans="1:7" s="16" customFormat="1" ht="18.75" customHeight="1" x14ac:dyDescent="0.3">
      <c r="A22" s="18" t="s">
        <v>393</v>
      </c>
      <c r="C22" s="123" t="b">
        <v>1</v>
      </c>
      <c r="D22" s="123" t="b">
        <v>1</v>
      </c>
      <c r="E22" s="123" t="b">
        <v>1</v>
      </c>
      <c r="F22" s="123" t="b">
        <v>1</v>
      </c>
      <c r="G22" s="123"/>
    </row>
    <row r="23" spans="1:7" ht="18.75" customHeight="1" x14ac:dyDescent="0.3">
      <c r="A23" s="18" t="s">
        <v>154</v>
      </c>
      <c r="C23" s="123" t="b">
        <v>1</v>
      </c>
      <c r="D23" s="123" t="b">
        <v>1</v>
      </c>
      <c r="E23" s="123" t="b">
        <v>1</v>
      </c>
      <c r="F23" s="123" t="b">
        <v>1</v>
      </c>
    </row>
    <row r="24" spans="1:7" ht="18.75" customHeight="1" x14ac:dyDescent="0.3">
      <c r="A24" s="17" t="s">
        <v>394</v>
      </c>
      <c r="C24" s="123" t="b">
        <v>1</v>
      </c>
      <c r="D24" s="123" t="b">
        <v>1</v>
      </c>
      <c r="E24" s="123" t="b">
        <v>1</v>
      </c>
      <c r="F24" s="123" t="b">
        <v>1</v>
      </c>
    </row>
    <row r="25" spans="1:7" ht="18.75" customHeight="1" x14ac:dyDescent="0.3">
      <c r="A25" s="18" t="s">
        <v>395</v>
      </c>
      <c r="C25" s="123" t="b">
        <v>1</v>
      </c>
      <c r="D25" s="123" t="b">
        <v>1</v>
      </c>
      <c r="E25" s="123" t="b">
        <v>1</v>
      </c>
      <c r="F25" s="123" t="b">
        <v>1</v>
      </c>
    </row>
    <row r="26" spans="1:7" s="16" customFormat="1" ht="31.5" customHeight="1" x14ac:dyDescent="0.3">
      <c r="A26" s="18" t="s">
        <v>396</v>
      </c>
      <c r="C26" s="123" t="b">
        <v>1</v>
      </c>
      <c r="D26" s="123" t="b">
        <v>1</v>
      </c>
      <c r="E26" s="123" t="b">
        <v>1</v>
      </c>
      <c r="F26" s="123" t="b">
        <v>1</v>
      </c>
      <c r="G26" s="123"/>
    </row>
    <row r="27" spans="1:7" s="16" customFormat="1" ht="18.75" customHeight="1" x14ac:dyDescent="0.3">
      <c r="A27" s="15" t="s">
        <v>47</v>
      </c>
      <c r="C27" s="123" t="b">
        <v>1</v>
      </c>
      <c r="D27" s="123" t="b">
        <v>1</v>
      </c>
      <c r="E27" s="123" t="b">
        <v>1</v>
      </c>
      <c r="F27" s="123" t="b">
        <v>1</v>
      </c>
      <c r="G27" s="123"/>
    </row>
    <row r="28" spans="1:7" s="16" customFormat="1" ht="31.5" customHeight="1" x14ac:dyDescent="0.3">
      <c r="A28" s="17" t="s">
        <v>604</v>
      </c>
      <c r="C28" s="123" t="b">
        <v>1</v>
      </c>
      <c r="D28" s="123" t="b">
        <v>1</v>
      </c>
      <c r="E28" s="123" t="b">
        <v>1</v>
      </c>
      <c r="F28" s="123" t="b">
        <v>1</v>
      </c>
      <c r="G28" s="123"/>
    </row>
    <row r="29" spans="1:7" s="16" customFormat="1" ht="18.75" customHeight="1" x14ac:dyDescent="0.3">
      <c r="A29" s="17" t="s">
        <v>397</v>
      </c>
      <c r="C29" s="123"/>
      <c r="D29" s="123"/>
      <c r="E29" s="123" t="b">
        <v>1</v>
      </c>
      <c r="F29" s="123" t="b">
        <v>1</v>
      </c>
      <c r="G29" s="123"/>
    </row>
    <row r="30" spans="1:7" s="16" customFormat="1" ht="31.5" hidden="1" customHeight="1" x14ac:dyDescent="0.3">
      <c r="A30" s="17" t="s">
        <v>398</v>
      </c>
      <c r="C30" s="123" t="b">
        <v>1</v>
      </c>
      <c r="D30" s="123" t="b">
        <v>1</v>
      </c>
      <c r="E30" s="123"/>
      <c r="F30" s="123"/>
      <c r="G30" s="123"/>
    </row>
    <row r="31" spans="1:7" s="16" customFormat="1" ht="18.75" customHeight="1" x14ac:dyDescent="0.3">
      <c r="A31" s="17" t="s">
        <v>51</v>
      </c>
      <c r="C31" s="123" t="b">
        <v>1</v>
      </c>
      <c r="D31" s="123" t="b">
        <v>1</v>
      </c>
      <c r="E31" s="123" t="b">
        <v>1</v>
      </c>
      <c r="F31" s="123" t="b">
        <v>1</v>
      </c>
      <c r="G31" s="123"/>
    </row>
    <row r="32" spans="1:7" s="16" customFormat="1" ht="18.75" customHeight="1" x14ac:dyDescent="0.3">
      <c r="A32" s="17" t="s">
        <v>52</v>
      </c>
      <c r="C32" s="123" t="b">
        <v>1</v>
      </c>
      <c r="D32" s="123" t="b">
        <v>1</v>
      </c>
      <c r="E32" s="123" t="b">
        <v>1</v>
      </c>
      <c r="F32" s="123" t="b">
        <v>1</v>
      </c>
      <c r="G32" s="123"/>
    </row>
    <row r="33" spans="1:7" s="16" customFormat="1" ht="18.75" customHeight="1" x14ac:dyDescent="0.3">
      <c r="A33" s="17" t="s">
        <v>399</v>
      </c>
      <c r="C33" s="123" t="b">
        <v>1</v>
      </c>
      <c r="D33" s="123" t="b">
        <v>1</v>
      </c>
      <c r="E33" s="123" t="b">
        <v>1</v>
      </c>
      <c r="F33" s="123" t="b">
        <v>1</v>
      </c>
      <c r="G33" s="123"/>
    </row>
    <row r="34" spans="1:7" s="16" customFormat="1" ht="18.75" customHeight="1" x14ac:dyDescent="0.3">
      <c r="A34" s="17" t="s">
        <v>316</v>
      </c>
      <c r="C34" s="123" t="b">
        <v>1</v>
      </c>
      <c r="D34" s="123" t="b">
        <v>1</v>
      </c>
      <c r="E34" s="123" t="b">
        <v>1</v>
      </c>
      <c r="F34" s="123" t="b">
        <v>1</v>
      </c>
      <c r="G34" s="123"/>
    </row>
    <row r="35" spans="1:7" s="16" customFormat="1" ht="18.75" customHeight="1" x14ac:dyDescent="0.3">
      <c r="A35" s="17" t="s">
        <v>406</v>
      </c>
      <c r="C35" s="123" t="b">
        <v>1</v>
      </c>
      <c r="D35" s="123" t="b">
        <v>1</v>
      </c>
      <c r="E35" s="123" t="b">
        <v>1</v>
      </c>
      <c r="F35" s="123" t="b">
        <v>1</v>
      </c>
      <c r="G35" s="123"/>
    </row>
    <row r="36" spans="1:7" s="16" customFormat="1" ht="31.5" customHeight="1" x14ac:dyDescent="0.3">
      <c r="A36" s="17" t="s">
        <v>400</v>
      </c>
      <c r="C36" s="123" t="b">
        <v>1</v>
      </c>
      <c r="D36" s="123" t="b">
        <v>1</v>
      </c>
      <c r="E36" s="123" t="b">
        <v>1</v>
      </c>
      <c r="F36" s="123" t="b">
        <v>1</v>
      </c>
      <c r="G36" s="123"/>
    </row>
    <row r="37" spans="1:7" s="16" customFormat="1" ht="18.75" customHeight="1" x14ac:dyDescent="0.3">
      <c r="A37" s="17" t="s">
        <v>401</v>
      </c>
      <c r="C37" s="123" t="b">
        <v>1</v>
      </c>
      <c r="D37" s="123" t="b">
        <v>1</v>
      </c>
      <c r="E37" s="123" t="b">
        <v>1</v>
      </c>
      <c r="F37" s="123" t="b">
        <v>1</v>
      </c>
      <c r="G37" s="123"/>
    </row>
    <row r="38" spans="1:7" s="16" customFormat="1" ht="18.75" customHeight="1" x14ac:dyDescent="0.3">
      <c r="A38" s="17" t="s">
        <v>402</v>
      </c>
      <c r="C38" s="123" t="b">
        <v>1</v>
      </c>
      <c r="D38" s="123" t="b">
        <v>1</v>
      </c>
      <c r="E38" s="123" t="b">
        <v>1</v>
      </c>
      <c r="F38" s="123" t="b">
        <v>1</v>
      </c>
      <c r="G38" s="123"/>
    </row>
    <row r="39" spans="1:7" s="16" customFormat="1" ht="18.75" customHeight="1" x14ac:dyDescent="0.3">
      <c r="A39" s="17" t="s">
        <v>403</v>
      </c>
      <c r="C39" s="123" t="b">
        <v>1</v>
      </c>
      <c r="D39" s="123" t="b">
        <v>1</v>
      </c>
      <c r="E39" s="123" t="b">
        <v>1</v>
      </c>
      <c r="F39" s="123" t="b">
        <v>1</v>
      </c>
      <c r="G39" s="123"/>
    </row>
    <row r="40" spans="1:7" s="16" customFormat="1" ht="18.75" customHeight="1" x14ac:dyDescent="0.3">
      <c r="A40" s="17" t="s">
        <v>404</v>
      </c>
      <c r="C40" s="123" t="b">
        <v>1</v>
      </c>
      <c r="D40" s="123" t="b">
        <v>1</v>
      </c>
      <c r="E40" s="123" t="b">
        <v>1</v>
      </c>
      <c r="F40" s="123" t="b">
        <v>1</v>
      </c>
      <c r="G40" s="123"/>
    </row>
    <row r="41" spans="1:7" s="16" customFormat="1" ht="18.75" customHeight="1" x14ac:dyDescent="0.3">
      <c r="A41" s="15" t="s">
        <v>405</v>
      </c>
      <c r="C41" s="123" t="b">
        <v>1</v>
      </c>
      <c r="D41" s="123"/>
      <c r="E41" s="123" t="b">
        <v>1</v>
      </c>
      <c r="F41" s="123"/>
      <c r="G41" s="123"/>
    </row>
    <row r="42" spans="1:7" s="16" customFormat="1" ht="31.5" customHeight="1" x14ac:dyDescent="0.3">
      <c r="A42" s="17" t="s">
        <v>407</v>
      </c>
      <c r="C42" s="123" t="b">
        <v>1</v>
      </c>
      <c r="D42" s="123"/>
      <c r="E42" s="123" t="b">
        <v>1</v>
      </c>
      <c r="F42" s="123"/>
      <c r="G42" s="123"/>
    </row>
    <row r="43" spans="1:7" s="16" customFormat="1" ht="31.5" customHeight="1" x14ac:dyDescent="0.3">
      <c r="A43" s="18" t="s">
        <v>410</v>
      </c>
      <c r="C43" s="123"/>
      <c r="D43" s="123"/>
      <c r="E43" s="123" t="b">
        <v>1</v>
      </c>
      <c r="F43" s="123"/>
      <c r="G43" s="123"/>
    </row>
    <row r="44" spans="1:7" s="16" customFormat="1" ht="31.5" hidden="1" customHeight="1" x14ac:dyDescent="0.3">
      <c r="A44" s="18" t="s">
        <v>411</v>
      </c>
      <c r="C44" s="123" t="b">
        <v>1</v>
      </c>
      <c r="D44" s="123"/>
      <c r="E44" s="123"/>
      <c r="F44" s="123"/>
      <c r="G44" s="123"/>
    </row>
    <row r="45" spans="1:7" s="16" customFormat="1" ht="18.75" hidden="1" customHeight="1" x14ac:dyDescent="0.3">
      <c r="A45" s="15" t="str">
        <f>IF(Startseite!E42&gt;0,"Immobilien Rechtsschutz für "&amp;Startseite!E42&amp;" weitere Wohneinheit(en)","")</f>
        <v>Immobilien Rechtsschutz für 1 weitere Wohneinheit(en)</v>
      </c>
      <c r="C45" s="123"/>
      <c r="D45" s="123"/>
      <c r="E45" s="123"/>
      <c r="F45" s="123"/>
      <c r="G45" s="123" t="b">
        <v>1</v>
      </c>
    </row>
    <row r="46" spans="1:7" s="16" customFormat="1" ht="18.75" hidden="1" customHeight="1" x14ac:dyDescent="0.3">
      <c r="A46" s="88" t="s">
        <v>289</v>
      </c>
      <c r="C46" s="123"/>
      <c r="D46" s="123"/>
      <c r="E46" s="123"/>
      <c r="F46" s="123"/>
      <c r="G46" s="123" t="b">
        <v>1</v>
      </c>
    </row>
    <row r="47" spans="1:7" s="16" customFormat="1" ht="44.25" hidden="1" customHeight="1" x14ac:dyDescent="0.3">
      <c r="A47" s="17" t="s">
        <v>290</v>
      </c>
      <c r="C47" s="123"/>
      <c r="D47" s="123"/>
      <c r="E47" s="123"/>
      <c r="F47" s="123"/>
      <c r="G47" s="123" t="b">
        <v>1</v>
      </c>
    </row>
    <row r="48" spans="1:7" s="16" customFormat="1" ht="18.75" customHeight="1" x14ac:dyDescent="0.3">
      <c r="A48" s="22"/>
      <c r="C48" s="123"/>
      <c r="D48" s="123"/>
      <c r="E48" s="123"/>
      <c r="F48" s="123"/>
      <c r="G48" s="123"/>
    </row>
    <row r="49" spans="1:7" s="16" customFormat="1" ht="18.75" customHeight="1" x14ac:dyDescent="0.3">
      <c r="A49" s="22"/>
      <c r="C49" s="123"/>
      <c r="D49" s="123"/>
      <c r="E49" s="123"/>
      <c r="F49" s="123"/>
      <c r="G49" s="123"/>
    </row>
    <row r="50" spans="1:7" s="16" customFormat="1" ht="18.75" customHeight="1" x14ac:dyDescent="0.3">
      <c r="A50" s="22"/>
      <c r="C50" s="123"/>
      <c r="D50" s="123"/>
      <c r="E50" s="123"/>
      <c r="F50" s="123"/>
      <c r="G50" s="123"/>
    </row>
    <row r="51" spans="1:7" s="16" customFormat="1" ht="18.75" customHeight="1" x14ac:dyDescent="0.3">
      <c r="A51" s="22"/>
      <c r="C51" s="123"/>
      <c r="D51" s="123"/>
      <c r="E51" s="123"/>
      <c r="F51" s="123"/>
      <c r="G51" s="123"/>
    </row>
    <row r="52" spans="1:7" ht="18.75" customHeight="1" x14ac:dyDescent="0.3">
      <c r="A52" s="22"/>
    </row>
    <row r="53" spans="1:7" s="16" customFormat="1" ht="18.75" customHeight="1" x14ac:dyDescent="0.3">
      <c r="A53" s="22"/>
      <c r="C53" s="123"/>
      <c r="D53" s="123"/>
      <c r="E53" s="123"/>
      <c r="F53" s="123"/>
      <c r="G53" s="123"/>
    </row>
    <row r="54" spans="1:7" s="16" customFormat="1" ht="18.75" customHeight="1" x14ac:dyDescent="0.3">
      <c r="A54" s="22"/>
      <c r="C54" s="123"/>
      <c r="D54" s="123"/>
      <c r="E54" s="123"/>
      <c r="F54" s="123"/>
      <c r="G54" s="123"/>
    </row>
    <row r="55" spans="1:7" s="16" customFormat="1" ht="18.75" customHeight="1" x14ac:dyDescent="0.3">
      <c r="A55" s="22"/>
      <c r="C55" s="123"/>
      <c r="D55" s="123"/>
      <c r="E55" s="123"/>
      <c r="F55" s="123"/>
      <c r="G55" s="123"/>
    </row>
    <row r="56" spans="1:7" s="16" customFormat="1" ht="18.75" customHeight="1" x14ac:dyDescent="0.3">
      <c r="A56" s="22"/>
      <c r="C56" s="123"/>
      <c r="D56" s="123"/>
      <c r="E56" s="123"/>
      <c r="F56" s="123"/>
      <c r="G56" s="123"/>
    </row>
    <row r="57" spans="1:7" s="16" customFormat="1" ht="18.75" customHeight="1" x14ac:dyDescent="0.3">
      <c r="A57" s="22"/>
      <c r="C57" s="123"/>
      <c r="D57" s="123"/>
      <c r="E57" s="123"/>
      <c r="F57" s="123"/>
      <c r="G57" s="123"/>
    </row>
    <row r="58" spans="1:7" s="16" customFormat="1" ht="18.75" customHeight="1" x14ac:dyDescent="0.3">
      <c r="A58" s="22"/>
      <c r="C58" s="123"/>
      <c r="D58" s="123"/>
      <c r="E58" s="123"/>
      <c r="F58" s="123"/>
      <c r="G58" s="123"/>
    </row>
    <row r="59" spans="1:7" s="16" customFormat="1" ht="18.75" customHeight="1" x14ac:dyDescent="0.3">
      <c r="A59" s="22"/>
      <c r="C59" s="123"/>
      <c r="D59" s="123"/>
      <c r="E59" s="123"/>
      <c r="F59" s="123"/>
      <c r="G59" s="123"/>
    </row>
    <row r="60" spans="1:7" s="16" customFormat="1" ht="18.75" customHeight="1" x14ac:dyDescent="0.3">
      <c r="A60" s="22"/>
      <c r="C60" s="123"/>
      <c r="D60" s="123"/>
      <c r="E60" s="123"/>
      <c r="F60" s="123"/>
      <c r="G60" s="123"/>
    </row>
    <row r="61" spans="1:7" s="16" customFormat="1" ht="18.75" customHeight="1" x14ac:dyDescent="0.3">
      <c r="A61" s="22"/>
      <c r="C61" s="123"/>
      <c r="D61" s="123"/>
      <c r="E61" s="123"/>
      <c r="F61" s="123"/>
      <c r="G61" s="123"/>
    </row>
    <row r="62" spans="1:7" s="16" customFormat="1" ht="18.75" customHeight="1" x14ac:dyDescent="0.3">
      <c r="A62" s="22"/>
      <c r="C62" s="123"/>
      <c r="D62" s="123"/>
      <c r="E62" s="123"/>
      <c r="F62" s="123"/>
      <c r="G62" s="123"/>
    </row>
    <row r="63" spans="1:7" s="16" customFormat="1" ht="18.75" customHeight="1" x14ac:dyDescent="0.3">
      <c r="A63" s="22"/>
      <c r="C63" s="123"/>
      <c r="D63" s="123"/>
      <c r="E63" s="123"/>
      <c r="F63" s="123"/>
      <c r="G63" s="123"/>
    </row>
    <row r="64" spans="1:7" s="16" customFormat="1" ht="18.75" customHeight="1" x14ac:dyDescent="0.3">
      <c r="A64" s="22"/>
      <c r="C64" s="123"/>
      <c r="D64" s="123"/>
      <c r="E64" s="123"/>
      <c r="F64" s="123"/>
      <c r="G64" s="123"/>
    </row>
    <row r="65" spans="1:7" s="16" customFormat="1" ht="18.75" customHeight="1" x14ac:dyDescent="0.3">
      <c r="A65" s="22"/>
      <c r="C65" s="123"/>
      <c r="D65" s="123"/>
      <c r="E65" s="123"/>
      <c r="F65" s="123"/>
      <c r="G65" s="123"/>
    </row>
    <row r="66" spans="1:7" s="16" customFormat="1" ht="18.75" customHeight="1" x14ac:dyDescent="0.3">
      <c r="A66" s="22"/>
      <c r="C66" s="123"/>
      <c r="D66" s="123"/>
      <c r="E66" s="123"/>
      <c r="F66" s="123"/>
      <c r="G66" s="123"/>
    </row>
    <row r="67" spans="1:7" s="16" customFormat="1" ht="18.75" customHeight="1" x14ac:dyDescent="0.3">
      <c r="A67" s="22"/>
      <c r="C67" s="123"/>
      <c r="D67" s="123"/>
      <c r="E67" s="123"/>
      <c r="F67" s="123"/>
      <c r="G67" s="123"/>
    </row>
    <row r="68" spans="1:7" s="16" customFormat="1" ht="18.75" customHeight="1" x14ac:dyDescent="0.3">
      <c r="A68" s="22"/>
      <c r="C68" s="123"/>
      <c r="D68" s="123"/>
      <c r="E68" s="123"/>
      <c r="F68" s="123"/>
      <c r="G68" s="123"/>
    </row>
    <row r="69" spans="1:7" s="16" customFormat="1" ht="18.75" customHeight="1" x14ac:dyDescent="0.3">
      <c r="A69" s="22"/>
      <c r="C69" s="123"/>
      <c r="D69" s="123"/>
      <c r="E69" s="123"/>
      <c r="F69" s="123"/>
      <c r="G69" s="123"/>
    </row>
    <row r="70" spans="1:7" s="16" customFormat="1" ht="18.75" customHeight="1" x14ac:dyDescent="0.3">
      <c r="A70" s="22"/>
      <c r="C70" s="123"/>
      <c r="D70" s="123"/>
      <c r="E70" s="123"/>
      <c r="F70" s="123"/>
      <c r="G70" s="123"/>
    </row>
    <row r="71" spans="1:7" s="16" customFormat="1" ht="18.75" customHeight="1" x14ac:dyDescent="0.3">
      <c r="A71" s="22"/>
      <c r="C71" s="123"/>
      <c r="D71" s="123"/>
      <c r="E71" s="123"/>
      <c r="F71" s="123"/>
      <c r="G71" s="123"/>
    </row>
    <row r="72" spans="1:7" s="16" customFormat="1" ht="18.75" customHeight="1" x14ac:dyDescent="0.3">
      <c r="A72" s="22"/>
      <c r="C72" s="123"/>
      <c r="D72" s="123"/>
      <c r="E72" s="123"/>
      <c r="F72" s="123"/>
      <c r="G72" s="123"/>
    </row>
    <row r="73" spans="1:7" s="16" customFormat="1" ht="18.75" customHeight="1" x14ac:dyDescent="0.3">
      <c r="A73" s="22"/>
      <c r="C73" s="123"/>
      <c r="D73" s="123"/>
      <c r="E73" s="123"/>
      <c r="F73" s="123"/>
      <c r="G73" s="123"/>
    </row>
    <row r="74" spans="1:7" s="16" customFormat="1" ht="18.75" customHeight="1" x14ac:dyDescent="0.3">
      <c r="A74" s="22"/>
      <c r="C74" s="123"/>
      <c r="D74" s="123"/>
      <c r="E74" s="123"/>
      <c r="F74" s="123"/>
      <c r="G74" s="123"/>
    </row>
    <row r="75" spans="1:7" s="16" customFormat="1" ht="18.75" customHeight="1" x14ac:dyDescent="0.3">
      <c r="A75" s="22"/>
      <c r="C75" s="123"/>
      <c r="D75" s="123"/>
      <c r="E75" s="123"/>
      <c r="F75" s="123"/>
      <c r="G75" s="123"/>
    </row>
    <row r="76" spans="1:7" s="16" customFormat="1" ht="18.75" customHeight="1" x14ac:dyDescent="0.3">
      <c r="A76" s="22"/>
      <c r="C76" s="123"/>
      <c r="D76" s="123"/>
      <c r="E76" s="123"/>
      <c r="F76" s="123"/>
      <c r="G76" s="123"/>
    </row>
    <row r="77" spans="1:7" s="16" customFormat="1" ht="18.75" customHeight="1" x14ac:dyDescent="0.3">
      <c r="A77" s="22"/>
      <c r="C77" s="123"/>
      <c r="D77" s="123"/>
      <c r="E77" s="123"/>
      <c r="F77" s="123"/>
      <c r="G77" s="123"/>
    </row>
    <row r="78" spans="1:7" s="16" customFormat="1" ht="18.75" customHeight="1" x14ac:dyDescent="0.3">
      <c r="A78" s="22"/>
      <c r="C78" s="123"/>
      <c r="D78" s="123"/>
      <c r="E78" s="123"/>
      <c r="F78" s="123"/>
      <c r="G78" s="123"/>
    </row>
    <row r="79" spans="1:7" ht="18.75" customHeight="1" x14ac:dyDescent="0.3">
      <c r="A79" s="22"/>
    </row>
    <row r="80" spans="1:7" s="16" customFormat="1" ht="18.75" customHeight="1" x14ac:dyDescent="0.3">
      <c r="A80" s="22"/>
      <c r="C80" s="123"/>
      <c r="D80" s="123"/>
      <c r="E80" s="123"/>
      <c r="F80" s="123"/>
      <c r="G80" s="123"/>
    </row>
    <row r="81" spans="1:7" s="16" customFormat="1" ht="18.75" customHeight="1" x14ac:dyDescent="0.3">
      <c r="A81" s="22"/>
      <c r="C81" s="123"/>
      <c r="D81" s="123"/>
      <c r="E81" s="123"/>
      <c r="F81" s="123"/>
      <c r="G81" s="123"/>
    </row>
    <row r="82" spans="1:7" ht="18.75" customHeight="1" x14ac:dyDescent="0.3">
      <c r="A82" s="22"/>
    </row>
    <row r="83" spans="1:7" ht="18.75" customHeight="1" x14ac:dyDescent="0.3">
      <c r="A83" s="22"/>
    </row>
    <row r="84" spans="1:7" ht="18.75" customHeight="1" x14ac:dyDescent="0.3">
      <c r="A84" s="22"/>
    </row>
    <row r="85" spans="1:7" s="16" customFormat="1" ht="18.75" customHeight="1" x14ac:dyDescent="0.3">
      <c r="A85" s="22"/>
      <c r="C85" s="123"/>
      <c r="D85" s="123"/>
      <c r="E85" s="123"/>
      <c r="F85" s="123"/>
      <c r="G85" s="123"/>
    </row>
    <row r="86" spans="1:7" ht="18.75" customHeight="1" x14ac:dyDescent="0.3">
      <c r="A86" s="22"/>
    </row>
    <row r="87" spans="1:7" ht="18.75" customHeight="1" x14ac:dyDescent="0.3">
      <c r="A87" s="22"/>
    </row>
    <row r="88" spans="1:7" s="16" customFormat="1" ht="18.75" customHeight="1" x14ac:dyDescent="0.3">
      <c r="A88" s="22"/>
      <c r="C88" s="123"/>
      <c r="D88" s="123"/>
      <c r="E88" s="123"/>
      <c r="F88" s="123"/>
      <c r="G88" s="123"/>
    </row>
    <row r="89" spans="1:7" ht="18.75" customHeight="1" x14ac:dyDescent="0.3">
      <c r="A89" s="22"/>
    </row>
    <row r="90" spans="1:7" s="16" customFormat="1" ht="18.75" customHeight="1" x14ac:dyDescent="0.3">
      <c r="A90" s="22"/>
      <c r="C90" s="123"/>
      <c r="D90" s="123"/>
      <c r="E90" s="123"/>
      <c r="F90" s="123"/>
      <c r="G90" s="123"/>
    </row>
    <row r="91" spans="1:7" ht="18.75" customHeight="1" x14ac:dyDescent="0.3">
      <c r="A91" s="22"/>
    </row>
    <row r="92" spans="1:7" s="16" customFormat="1" ht="18.75" customHeight="1" x14ac:dyDescent="0.3">
      <c r="A92" s="22"/>
      <c r="C92" s="123"/>
      <c r="D92" s="123"/>
      <c r="E92" s="123"/>
      <c r="F92" s="123"/>
      <c r="G92" s="123"/>
    </row>
    <row r="93" spans="1:7" s="16" customFormat="1" ht="18.75" customHeight="1" x14ac:dyDescent="0.3">
      <c r="A93" s="22"/>
      <c r="C93" s="123"/>
      <c r="D93" s="123"/>
      <c r="E93" s="123"/>
      <c r="F93" s="123"/>
      <c r="G93" s="123"/>
    </row>
    <row r="94" spans="1:7" ht="18.75" customHeight="1" x14ac:dyDescent="0.3">
      <c r="A94" s="22"/>
    </row>
    <row r="95" spans="1:7" s="16" customFormat="1" ht="18.75" customHeight="1" x14ac:dyDescent="0.3">
      <c r="A95" s="22"/>
      <c r="C95" s="123"/>
      <c r="D95" s="123"/>
      <c r="E95" s="123"/>
      <c r="F95" s="123"/>
      <c r="G95" s="123"/>
    </row>
    <row r="96" spans="1:7" ht="18.75" customHeight="1" x14ac:dyDescent="0.3">
      <c r="A96" s="22"/>
    </row>
    <row r="97" spans="1:7" ht="18.75" customHeight="1" x14ac:dyDescent="0.3">
      <c r="A97" s="22"/>
    </row>
    <row r="98" spans="1:7" ht="18.75" customHeight="1" x14ac:dyDescent="0.3">
      <c r="A98" s="22"/>
    </row>
    <row r="99" spans="1:7" ht="18.75" customHeight="1" x14ac:dyDescent="0.3">
      <c r="A99" s="22"/>
    </row>
    <row r="100" spans="1:7" s="16" customFormat="1" ht="18.75" customHeight="1" x14ac:dyDescent="0.3">
      <c r="A100" s="14"/>
      <c r="C100" s="123"/>
      <c r="D100" s="123"/>
      <c r="E100" s="123"/>
      <c r="F100" s="123"/>
      <c r="G100" s="123"/>
    </row>
    <row r="101" spans="1:7" ht="18.75" customHeight="1" x14ac:dyDescent="0.3">
      <c r="A101" s="22"/>
    </row>
    <row r="102" spans="1:7" ht="18.75" customHeight="1" x14ac:dyDescent="0.3">
      <c r="A102" s="22"/>
    </row>
    <row r="103" spans="1:7" ht="18.75" customHeight="1" x14ac:dyDescent="0.3"/>
    <row r="104" spans="1:7" ht="18.75" customHeight="1" x14ac:dyDescent="0.3"/>
    <row r="105" spans="1:7" ht="18.75" customHeight="1" x14ac:dyDescent="0.3"/>
    <row r="106" spans="1:7" ht="18.75" customHeight="1" x14ac:dyDescent="0.3"/>
    <row r="107" spans="1:7" ht="18.75" customHeight="1" x14ac:dyDescent="0.3"/>
    <row r="108" spans="1:7" ht="18.75" customHeight="1" x14ac:dyDescent="0.3"/>
    <row r="109" spans="1:7" ht="18.75" customHeight="1" x14ac:dyDescent="0.3"/>
    <row r="110" spans="1:7" ht="18.75" customHeight="1" x14ac:dyDescent="0.3"/>
    <row r="111" spans="1:7" ht="18.75" customHeight="1" x14ac:dyDescent="0.3"/>
    <row r="112" spans="1:7"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sheetData>
  <conditionalFormatting sqref="C3:G47">
    <cfRule type="cellIs" dxfId="12" priority="1" operator="equal">
      <formula>TRUE</formula>
    </cfRule>
  </conditionalFormatting>
  <printOptions horizontalCentered="1"/>
  <pageMargins left="0.59055118110236227" right="0.39370078740157483" top="1.4960629921259843" bottom="0.62992125984251968" header="0.31496062992125984" footer="0.15748031496062992"/>
  <pageSetup paperSize="9" scale="88"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302072
vom 04.11.2020
Erstellt von: E237202</oddHeader>
    <oddFooter xml:space="preserve">&amp;L&amp;9Unverbindlicher Vorschlag vom: 04.11.2020
gültig bis: 02.12.2020&amp;C&amp;9RAP Rechner 20.1 (KT 2016 RS)
&amp;R&amp;9&amp;P von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NS_Leistungen">
    <pageSetUpPr fitToPage="1"/>
  </sheetPr>
  <dimension ref="A1:G215"/>
  <sheetViews>
    <sheetView showGridLines="0" workbookViewId="0">
      <pane ySplit="2" topLeftCell="A3" activePane="bottomLeft" state="frozen"/>
      <selection activeCell="E8" sqref="E8"/>
      <selection pane="bottomLeft" activeCell="E8" sqref="E8"/>
    </sheetView>
  </sheetViews>
  <sheetFormatPr baseColWidth="10" defaultColWidth="13" defaultRowHeight="13" x14ac:dyDescent="0.3"/>
  <cols>
    <col min="1" max="1" width="96.5" style="25" customWidth="1"/>
    <col min="2" max="2" width="13" style="24"/>
    <col min="3" max="7" width="13" style="123"/>
    <col min="8" max="16384" width="13" style="24"/>
  </cols>
  <sheetData>
    <row r="1" spans="1:7" ht="18" customHeight="1" x14ac:dyDescent="0.3">
      <c r="A1" s="23" t="s">
        <v>58</v>
      </c>
      <c r="C1" s="123" t="s">
        <v>380</v>
      </c>
      <c r="D1" s="123" t="s">
        <v>380</v>
      </c>
      <c r="E1" s="123" t="s">
        <v>381</v>
      </c>
      <c r="F1" s="123" t="s">
        <v>381</v>
      </c>
      <c r="G1" s="123" t="s">
        <v>609</v>
      </c>
    </row>
    <row r="2" spans="1:7" x14ac:dyDescent="0.3">
      <c r="C2" s="135" t="s">
        <v>510</v>
      </c>
      <c r="D2" s="135" t="s">
        <v>511</v>
      </c>
      <c r="E2" s="135" t="s">
        <v>510</v>
      </c>
      <c r="F2" s="135" t="s">
        <v>511</v>
      </c>
    </row>
    <row r="3" spans="1:7" s="16" customFormat="1" ht="19.5" hidden="1" customHeight="1" x14ac:dyDescent="0.3">
      <c r="A3" s="136" t="s">
        <v>385</v>
      </c>
      <c r="C3" s="123" t="b">
        <v>1</v>
      </c>
      <c r="D3" s="123"/>
      <c r="E3" s="123"/>
      <c r="F3" s="123"/>
      <c r="G3" s="123"/>
    </row>
    <row r="4" spans="1:7" s="16" customFormat="1" ht="19.5" hidden="1" customHeight="1" x14ac:dyDescent="0.3">
      <c r="A4" s="136" t="s">
        <v>384</v>
      </c>
      <c r="C4" s="123"/>
      <c r="D4" s="123" t="b">
        <v>1</v>
      </c>
      <c r="E4" s="123"/>
      <c r="F4" s="123"/>
      <c r="G4" s="123"/>
    </row>
    <row r="5" spans="1:7" s="16" customFormat="1" ht="19.5" customHeight="1" x14ac:dyDescent="0.3">
      <c r="A5" s="136" t="s">
        <v>383</v>
      </c>
      <c r="C5" s="123"/>
      <c r="D5" s="123"/>
      <c r="E5" s="123" t="b">
        <v>1</v>
      </c>
      <c r="F5" s="123"/>
      <c r="G5" s="123"/>
    </row>
    <row r="6" spans="1:7" s="16" customFormat="1" ht="19.5" hidden="1" customHeight="1" x14ac:dyDescent="0.3">
      <c r="A6" s="136" t="s">
        <v>382</v>
      </c>
      <c r="C6" s="123"/>
      <c r="D6" s="123"/>
      <c r="E6" s="123"/>
      <c r="F6" s="123" t="b">
        <v>1</v>
      </c>
      <c r="G6" s="123"/>
    </row>
    <row r="7" spans="1:7" ht="18.75" customHeight="1" x14ac:dyDescent="0.3">
      <c r="A7" s="136" t="s">
        <v>38</v>
      </c>
      <c r="C7" s="123" t="b">
        <v>1</v>
      </c>
      <c r="D7" s="123" t="b">
        <v>1</v>
      </c>
      <c r="E7" s="123" t="b">
        <v>1</v>
      </c>
      <c r="F7" s="123" t="b">
        <v>1</v>
      </c>
    </row>
    <row r="8" spans="1:7" ht="51" customHeight="1" x14ac:dyDescent="0.3">
      <c r="A8" s="138" t="s">
        <v>605</v>
      </c>
      <c r="C8" s="123" t="b">
        <v>1</v>
      </c>
      <c r="D8" s="123" t="b">
        <v>1</v>
      </c>
      <c r="E8" s="123" t="b">
        <v>1</v>
      </c>
      <c r="F8" s="123" t="b">
        <v>1</v>
      </c>
    </row>
    <row r="9" spans="1:7" ht="21" customHeight="1" x14ac:dyDescent="0.3">
      <c r="A9" s="138" t="s">
        <v>412</v>
      </c>
      <c r="C9" s="123" t="b">
        <v>1</v>
      </c>
      <c r="D9" s="123" t="b">
        <v>1</v>
      </c>
      <c r="E9" s="123" t="b">
        <v>1</v>
      </c>
      <c r="F9" s="123" t="b">
        <v>1</v>
      </c>
    </row>
    <row r="10" spans="1:7" ht="21" customHeight="1" x14ac:dyDescent="0.3">
      <c r="A10" s="138" t="s">
        <v>63</v>
      </c>
      <c r="C10" s="123" t="b">
        <v>1</v>
      </c>
      <c r="D10" s="123" t="b">
        <v>1</v>
      </c>
      <c r="E10" s="123" t="b">
        <v>1</v>
      </c>
      <c r="F10" s="123" t="b">
        <v>1</v>
      </c>
    </row>
    <row r="11" spans="1:7" s="16" customFormat="1" ht="21" customHeight="1" x14ac:dyDescent="0.3">
      <c r="A11" s="138" t="s">
        <v>155</v>
      </c>
      <c r="C11" s="123" t="b">
        <v>1</v>
      </c>
      <c r="D11" s="123" t="b">
        <v>1</v>
      </c>
      <c r="E11" s="123" t="b">
        <v>1</v>
      </c>
      <c r="F11" s="123" t="b">
        <v>1</v>
      </c>
      <c r="G11" s="123"/>
    </row>
    <row r="12" spans="1:7" ht="21" customHeight="1" x14ac:dyDescent="0.3">
      <c r="A12" s="138" t="s">
        <v>72</v>
      </c>
      <c r="C12" s="123" t="b">
        <v>1</v>
      </c>
      <c r="D12" s="123" t="b">
        <v>1</v>
      </c>
      <c r="E12" s="123" t="b">
        <v>1</v>
      </c>
      <c r="F12" s="123" t="b">
        <v>1</v>
      </c>
    </row>
    <row r="13" spans="1:7" ht="21" customHeight="1" x14ac:dyDescent="0.3">
      <c r="A13" s="138" t="s">
        <v>413</v>
      </c>
      <c r="C13" s="123" t="b">
        <v>1</v>
      </c>
      <c r="D13" s="123" t="b">
        <v>1</v>
      </c>
      <c r="E13" s="123" t="b">
        <v>1</v>
      </c>
      <c r="F13" s="123" t="b">
        <v>1</v>
      </c>
    </row>
    <row r="14" spans="1:7" s="16" customFormat="1" ht="36" customHeight="1" x14ac:dyDescent="0.3">
      <c r="A14" s="138" t="s">
        <v>478</v>
      </c>
      <c r="C14" s="123" t="b">
        <v>1</v>
      </c>
      <c r="D14" s="123" t="b">
        <v>1</v>
      </c>
      <c r="E14" s="123" t="b">
        <v>1</v>
      </c>
      <c r="F14" s="123" t="b">
        <v>1</v>
      </c>
      <c r="G14" s="123"/>
    </row>
    <row r="15" spans="1:7" ht="21" customHeight="1" x14ac:dyDescent="0.3">
      <c r="A15" s="138" t="s">
        <v>66</v>
      </c>
      <c r="C15" s="123" t="b">
        <v>1</v>
      </c>
      <c r="D15" s="123" t="b">
        <v>1</v>
      </c>
      <c r="E15" s="123" t="b">
        <v>1</v>
      </c>
      <c r="F15" s="123" t="b">
        <v>1</v>
      </c>
    </row>
    <row r="16" spans="1:7" ht="36" customHeight="1" x14ac:dyDescent="0.3">
      <c r="A16" s="138" t="s">
        <v>479</v>
      </c>
      <c r="C16" s="123" t="b">
        <v>1</v>
      </c>
      <c r="D16" s="123" t="b">
        <v>1</v>
      </c>
      <c r="E16" s="123" t="b">
        <v>1</v>
      </c>
      <c r="F16" s="123" t="b">
        <v>1</v>
      </c>
    </row>
    <row r="17" spans="1:7" s="16" customFormat="1" ht="21" customHeight="1" x14ac:dyDescent="0.3">
      <c r="A17" s="138" t="s">
        <v>74</v>
      </c>
      <c r="C17" s="123" t="b">
        <v>1</v>
      </c>
      <c r="D17" s="123" t="b">
        <v>1</v>
      </c>
      <c r="E17" s="123" t="b">
        <v>1</v>
      </c>
      <c r="F17" s="123" t="b">
        <v>1</v>
      </c>
      <c r="G17" s="123"/>
    </row>
    <row r="18" spans="1:7" s="16" customFormat="1" ht="21" customHeight="1" x14ac:dyDescent="0.3">
      <c r="A18" s="138" t="s">
        <v>73</v>
      </c>
      <c r="C18" s="123" t="b">
        <v>1</v>
      </c>
      <c r="D18" s="123" t="b">
        <v>1</v>
      </c>
      <c r="E18" s="123" t="b">
        <v>1</v>
      </c>
      <c r="F18" s="123" t="b">
        <v>1</v>
      </c>
      <c r="G18" s="123"/>
    </row>
    <row r="19" spans="1:7" s="16" customFormat="1" ht="36" customHeight="1" x14ac:dyDescent="0.3">
      <c r="A19" s="138" t="s">
        <v>480</v>
      </c>
      <c r="C19" s="123" t="b">
        <v>1</v>
      </c>
      <c r="D19" s="123" t="b">
        <v>1</v>
      </c>
      <c r="E19" s="123" t="b">
        <v>1</v>
      </c>
      <c r="F19" s="123" t="b">
        <v>1</v>
      </c>
      <c r="G19" s="123"/>
    </row>
    <row r="20" spans="1:7" ht="66" customHeight="1" x14ac:dyDescent="0.3">
      <c r="A20" s="138" t="s">
        <v>481</v>
      </c>
      <c r="C20" s="123" t="b">
        <v>1</v>
      </c>
      <c r="D20" s="123" t="b">
        <v>1</v>
      </c>
      <c r="E20" s="123" t="b">
        <v>1</v>
      </c>
      <c r="F20" s="123" t="b">
        <v>1</v>
      </c>
    </row>
    <row r="21" spans="1:7" ht="36" customHeight="1" x14ac:dyDescent="0.3">
      <c r="A21" s="138" t="s">
        <v>482</v>
      </c>
      <c r="C21" s="123" t="b">
        <v>1</v>
      </c>
      <c r="D21" s="123" t="b">
        <v>1</v>
      </c>
      <c r="E21" s="123" t="b">
        <v>1</v>
      </c>
      <c r="F21" s="123" t="b">
        <v>1</v>
      </c>
    </row>
    <row r="22" spans="1:7" s="16" customFormat="1" ht="18.75" customHeight="1" x14ac:dyDescent="0.3">
      <c r="A22" s="136" t="s">
        <v>332</v>
      </c>
      <c r="C22" s="123" t="b">
        <v>1</v>
      </c>
      <c r="D22" s="123" t="b">
        <v>1</v>
      </c>
      <c r="E22" s="123" t="b">
        <v>1</v>
      </c>
      <c r="F22" s="123" t="b">
        <v>1</v>
      </c>
      <c r="G22" s="123"/>
    </row>
    <row r="23" spans="1:7" ht="21" customHeight="1" x14ac:dyDescent="0.3">
      <c r="A23" s="138" t="s">
        <v>416</v>
      </c>
      <c r="C23" s="123" t="b">
        <v>1</v>
      </c>
      <c r="D23" s="123" t="b">
        <v>1</v>
      </c>
      <c r="E23" s="123" t="b">
        <v>1</v>
      </c>
      <c r="F23" s="123" t="b">
        <v>1</v>
      </c>
    </row>
    <row r="24" spans="1:7" ht="21" customHeight="1" x14ac:dyDescent="0.3">
      <c r="A24" s="138" t="s">
        <v>417</v>
      </c>
      <c r="C24" s="123" t="b">
        <v>1</v>
      </c>
      <c r="D24" s="123" t="b">
        <v>1</v>
      </c>
      <c r="E24" s="123" t="b">
        <v>1</v>
      </c>
      <c r="F24" s="123" t="b">
        <v>1</v>
      </c>
    </row>
    <row r="25" spans="1:7" ht="21" customHeight="1" x14ac:dyDescent="0.3">
      <c r="A25" s="138" t="s">
        <v>418</v>
      </c>
      <c r="C25" s="123" t="b">
        <v>1</v>
      </c>
      <c r="D25" s="123" t="b">
        <v>1</v>
      </c>
      <c r="E25" s="123" t="b">
        <v>1</v>
      </c>
      <c r="F25" s="123" t="b">
        <v>1</v>
      </c>
    </row>
    <row r="26" spans="1:7" ht="21" customHeight="1" x14ac:dyDescent="0.3">
      <c r="A26" s="138" t="s">
        <v>335</v>
      </c>
      <c r="C26" s="123" t="b">
        <v>1</v>
      </c>
      <c r="D26" s="123" t="b">
        <v>1</v>
      </c>
      <c r="E26" s="123" t="b">
        <v>1</v>
      </c>
      <c r="F26" s="123" t="b">
        <v>1</v>
      </c>
    </row>
    <row r="27" spans="1:7" ht="66" customHeight="1" x14ac:dyDescent="0.3">
      <c r="A27" s="138" t="s">
        <v>606</v>
      </c>
      <c r="C27" s="123" t="b">
        <v>1</v>
      </c>
      <c r="D27" s="123" t="b">
        <v>1</v>
      </c>
      <c r="E27" s="123" t="b">
        <v>1</v>
      </c>
      <c r="F27" s="123" t="b">
        <v>1</v>
      </c>
    </row>
    <row r="28" spans="1:7" ht="18.75" hidden="1" customHeight="1" x14ac:dyDescent="0.3">
      <c r="A28" s="136" t="s">
        <v>419</v>
      </c>
      <c r="C28" s="123" t="b">
        <v>1</v>
      </c>
      <c r="D28" s="123" t="b">
        <v>1</v>
      </c>
    </row>
    <row r="29" spans="1:7" s="16" customFormat="1" ht="36" hidden="1" customHeight="1" x14ac:dyDescent="0.3">
      <c r="A29" s="138" t="s">
        <v>420</v>
      </c>
      <c r="C29" s="123" t="b">
        <v>1</v>
      </c>
      <c r="D29" s="123" t="b">
        <v>1</v>
      </c>
      <c r="E29" s="123"/>
      <c r="F29" s="123"/>
      <c r="G29" s="123"/>
    </row>
    <row r="30" spans="1:7" s="16" customFormat="1" ht="21" hidden="1" customHeight="1" x14ac:dyDescent="0.3">
      <c r="A30" s="138" t="s">
        <v>421</v>
      </c>
      <c r="C30" s="123" t="b">
        <v>1</v>
      </c>
      <c r="D30" s="123" t="b">
        <v>1</v>
      </c>
      <c r="E30" s="123"/>
      <c r="F30" s="123"/>
      <c r="G30" s="123"/>
    </row>
    <row r="31" spans="1:7" s="16" customFormat="1" ht="21" hidden="1" customHeight="1" x14ac:dyDescent="0.3">
      <c r="A31" s="138" t="s">
        <v>422</v>
      </c>
      <c r="C31" s="123" t="b">
        <v>1</v>
      </c>
      <c r="D31" s="123" t="b">
        <v>1</v>
      </c>
      <c r="E31" s="123"/>
      <c r="F31" s="123"/>
      <c r="G31" s="123"/>
    </row>
    <row r="32" spans="1:7" s="16" customFormat="1" ht="21" hidden="1" customHeight="1" x14ac:dyDescent="0.3">
      <c r="A32" s="138" t="s">
        <v>423</v>
      </c>
      <c r="C32" s="123" t="b">
        <v>1</v>
      </c>
      <c r="D32" s="123" t="b">
        <v>1</v>
      </c>
      <c r="E32" s="123"/>
      <c r="F32" s="123"/>
      <c r="G32" s="123"/>
    </row>
    <row r="33" spans="1:7" ht="21" hidden="1" customHeight="1" x14ac:dyDescent="0.3">
      <c r="A33" s="138" t="s">
        <v>424</v>
      </c>
      <c r="C33" s="123" t="b">
        <v>1</v>
      </c>
      <c r="D33" s="123" t="b">
        <v>1</v>
      </c>
    </row>
    <row r="34" spans="1:7" ht="21" hidden="1" customHeight="1" x14ac:dyDescent="0.3">
      <c r="A34" s="138" t="s">
        <v>425</v>
      </c>
      <c r="C34" s="123" t="b">
        <v>1</v>
      </c>
      <c r="D34" s="123" t="b">
        <v>1</v>
      </c>
    </row>
    <row r="35" spans="1:7" ht="51" hidden="1" customHeight="1" x14ac:dyDescent="0.3">
      <c r="A35" s="138" t="s">
        <v>426</v>
      </c>
      <c r="C35" s="123" t="b">
        <v>1</v>
      </c>
      <c r="D35" s="123" t="b">
        <v>1</v>
      </c>
    </row>
    <row r="36" spans="1:7" ht="36" hidden="1" customHeight="1" x14ac:dyDescent="0.3">
      <c r="A36" s="138" t="s">
        <v>427</v>
      </c>
      <c r="C36" s="123" t="b">
        <v>1</v>
      </c>
      <c r="D36" s="123" t="b">
        <v>1</v>
      </c>
    </row>
    <row r="37" spans="1:7" s="16" customFormat="1" ht="21" hidden="1" customHeight="1" x14ac:dyDescent="0.3">
      <c r="A37" s="138" t="s">
        <v>428</v>
      </c>
      <c r="C37" s="123" t="b">
        <v>1</v>
      </c>
      <c r="D37" s="123" t="b">
        <v>1</v>
      </c>
      <c r="E37" s="123"/>
      <c r="F37" s="123"/>
      <c r="G37" s="123"/>
    </row>
    <row r="38" spans="1:7" ht="36" hidden="1" customHeight="1" x14ac:dyDescent="0.3">
      <c r="A38" s="138" t="s">
        <v>429</v>
      </c>
      <c r="C38" s="123" t="b">
        <v>1</v>
      </c>
      <c r="D38" s="123" t="b">
        <v>1</v>
      </c>
    </row>
    <row r="39" spans="1:7" s="16" customFormat="1" ht="21" hidden="1" customHeight="1" x14ac:dyDescent="0.3">
      <c r="A39" s="138" t="s">
        <v>430</v>
      </c>
      <c r="C39" s="123" t="b">
        <v>1</v>
      </c>
      <c r="D39" s="123" t="b">
        <v>1</v>
      </c>
      <c r="E39" s="123"/>
      <c r="F39" s="123"/>
      <c r="G39" s="123"/>
    </row>
    <row r="40" spans="1:7" s="16" customFormat="1" ht="21" hidden="1" customHeight="1" x14ac:dyDescent="0.3">
      <c r="A40" s="138" t="s">
        <v>431</v>
      </c>
      <c r="C40" s="123" t="b">
        <v>1</v>
      </c>
      <c r="D40" s="123" t="b">
        <v>1</v>
      </c>
      <c r="E40" s="123"/>
      <c r="F40" s="123"/>
      <c r="G40" s="123"/>
    </row>
    <row r="41" spans="1:7" ht="111" hidden="1" customHeight="1" x14ac:dyDescent="0.3">
      <c r="A41" s="138" t="s">
        <v>432</v>
      </c>
      <c r="C41" s="123" t="b">
        <v>1</v>
      </c>
      <c r="D41" s="123" t="b">
        <v>1</v>
      </c>
    </row>
    <row r="42" spans="1:7" s="16" customFormat="1" ht="21" hidden="1" customHeight="1" x14ac:dyDescent="0.3">
      <c r="A42" s="138" t="s">
        <v>331</v>
      </c>
      <c r="C42" s="123" t="b">
        <v>1</v>
      </c>
      <c r="D42" s="123" t="b">
        <v>1</v>
      </c>
      <c r="E42" s="123"/>
      <c r="F42" s="123"/>
      <c r="G42" s="123"/>
    </row>
    <row r="43" spans="1:7" ht="18.75" hidden="1" customHeight="1" x14ac:dyDescent="0.3">
      <c r="A43" s="136" t="s">
        <v>433</v>
      </c>
      <c r="C43" s="123" t="b">
        <v>1</v>
      </c>
      <c r="D43" s="123" t="b">
        <v>1</v>
      </c>
    </row>
    <row r="44" spans="1:7" s="16" customFormat="1" ht="66" hidden="1" customHeight="1" x14ac:dyDescent="0.3">
      <c r="A44" s="138" t="s">
        <v>434</v>
      </c>
      <c r="C44" s="123" t="b">
        <v>1</v>
      </c>
      <c r="D44" s="123" t="b">
        <v>1</v>
      </c>
      <c r="E44" s="123"/>
      <c r="F44" s="123"/>
      <c r="G44" s="123"/>
    </row>
    <row r="45" spans="1:7" s="16" customFormat="1" ht="66" hidden="1" customHeight="1" x14ac:dyDescent="0.3">
      <c r="A45" s="138" t="s">
        <v>435</v>
      </c>
      <c r="C45" s="123" t="b">
        <v>1</v>
      </c>
      <c r="D45" s="123" t="b">
        <v>1</v>
      </c>
      <c r="E45" s="123"/>
      <c r="F45" s="123"/>
      <c r="G45" s="123"/>
    </row>
    <row r="46" spans="1:7" s="16" customFormat="1" ht="51" hidden="1" customHeight="1" x14ac:dyDescent="0.3">
      <c r="A46" s="138" t="s">
        <v>436</v>
      </c>
      <c r="C46" s="123" t="b">
        <v>1</v>
      </c>
      <c r="D46" s="123" t="b">
        <v>1</v>
      </c>
      <c r="E46" s="123"/>
      <c r="F46" s="123"/>
      <c r="G46" s="123"/>
    </row>
    <row r="47" spans="1:7" s="16" customFormat="1" ht="81" hidden="1" customHeight="1" x14ac:dyDescent="0.3">
      <c r="A47" s="138" t="s">
        <v>437</v>
      </c>
      <c r="C47" s="123" t="b">
        <v>1</v>
      </c>
      <c r="D47" s="123" t="b">
        <v>1</v>
      </c>
      <c r="E47" s="123"/>
      <c r="F47" s="123"/>
      <c r="G47" s="123"/>
    </row>
    <row r="48" spans="1:7" s="37" customFormat="1" ht="66" hidden="1" customHeight="1" x14ac:dyDescent="0.3">
      <c r="A48" s="138" t="s">
        <v>438</v>
      </c>
      <c r="C48" s="123" t="b">
        <v>1</v>
      </c>
      <c r="D48" s="123" t="b">
        <v>1</v>
      </c>
      <c r="E48" s="139"/>
      <c r="F48" s="139"/>
      <c r="G48" s="123"/>
    </row>
    <row r="49" spans="1:7" s="37" customFormat="1" ht="51" hidden="1" customHeight="1" x14ac:dyDescent="0.3">
      <c r="A49" s="138" t="s">
        <v>439</v>
      </c>
      <c r="C49" s="123" t="b">
        <v>1</v>
      </c>
      <c r="D49" s="123" t="b">
        <v>1</v>
      </c>
      <c r="E49" s="139"/>
      <c r="F49" s="139"/>
      <c r="G49" s="123"/>
    </row>
    <row r="50" spans="1:7" ht="21" hidden="1" customHeight="1" x14ac:dyDescent="0.3">
      <c r="A50" s="138" t="s">
        <v>440</v>
      </c>
      <c r="C50" s="123" t="b">
        <v>1</v>
      </c>
      <c r="D50" s="123" t="b">
        <v>1</v>
      </c>
    </row>
    <row r="51" spans="1:7" s="16" customFormat="1" ht="21" hidden="1" customHeight="1" x14ac:dyDescent="0.3">
      <c r="A51" s="138" t="s">
        <v>441</v>
      </c>
      <c r="C51" s="123" t="b">
        <v>1</v>
      </c>
      <c r="D51" s="123" t="b">
        <v>1</v>
      </c>
      <c r="E51" s="123"/>
      <c r="F51" s="123"/>
      <c r="G51" s="123"/>
    </row>
    <row r="52" spans="1:7" ht="36" hidden="1" customHeight="1" x14ac:dyDescent="0.3">
      <c r="A52" s="138" t="s">
        <v>442</v>
      </c>
      <c r="C52" s="123" t="b">
        <v>1</v>
      </c>
      <c r="D52" s="123" t="b">
        <v>1</v>
      </c>
    </row>
    <row r="53" spans="1:7" s="16" customFormat="1" ht="18.75" customHeight="1" x14ac:dyDescent="0.3">
      <c r="A53" s="136" t="s">
        <v>35</v>
      </c>
      <c r="C53" s="123" t="b">
        <v>1</v>
      </c>
      <c r="D53" s="123" t="b">
        <v>1</v>
      </c>
      <c r="E53" s="123" t="b">
        <v>1</v>
      </c>
      <c r="F53" s="123" t="b">
        <v>1</v>
      </c>
      <c r="G53" s="123"/>
    </row>
    <row r="54" spans="1:7" s="16" customFormat="1" ht="21" customHeight="1" x14ac:dyDescent="0.3">
      <c r="A54" s="138" t="s">
        <v>60</v>
      </c>
      <c r="C54" s="123" t="b">
        <v>1</v>
      </c>
      <c r="D54" s="123" t="b">
        <v>1</v>
      </c>
      <c r="E54" s="123" t="b">
        <v>1</v>
      </c>
      <c r="F54" s="123" t="b">
        <v>1</v>
      </c>
      <c r="G54" s="123"/>
    </row>
    <row r="55" spans="1:7" s="16" customFormat="1" ht="36" customHeight="1" x14ac:dyDescent="0.3">
      <c r="A55" s="138" t="s">
        <v>443</v>
      </c>
      <c r="C55" s="123" t="b">
        <v>1</v>
      </c>
      <c r="D55" s="123" t="b">
        <v>1</v>
      </c>
      <c r="E55" s="123" t="b">
        <v>1</v>
      </c>
      <c r="F55" s="123" t="b">
        <v>1</v>
      </c>
      <c r="G55" s="123"/>
    </row>
    <row r="56" spans="1:7" s="16" customFormat="1" ht="21" customHeight="1" x14ac:dyDescent="0.3">
      <c r="A56" s="138" t="s">
        <v>412</v>
      </c>
      <c r="C56" s="123" t="b">
        <v>1</v>
      </c>
      <c r="D56" s="123" t="b">
        <v>1</v>
      </c>
      <c r="E56" s="123" t="b">
        <v>1</v>
      </c>
      <c r="F56" s="123" t="b">
        <v>1</v>
      </c>
      <c r="G56" s="123"/>
    </row>
    <row r="57" spans="1:7" s="16" customFormat="1" ht="21" customHeight="1" x14ac:dyDescent="0.3">
      <c r="A57" s="138" t="s">
        <v>63</v>
      </c>
      <c r="C57" s="123" t="b">
        <v>1</v>
      </c>
      <c r="D57" s="123" t="b">
        <v>1</v>
      </c>
      <c r="E57" s="123" t="b">
        <v>1</v>
      </c>
      <c r="F57" s="123" t="b">
        <v>1</v>
      </c>
      <c r="G57" s="123"/>
    </row>
    <row r="58" spans="1:7" s="16" customFormat="1" ht="21" customHeight="1" x14ac:dyDescent="0.3">
      <c r="A58" s="138" t="s">
        <v>155</v>
      </c>
      <c r="C58" s="123" t="b">
        <v>1</v>
      </c>
      <c r="D58" s="123" t="b">
        <v>1</v>
      </c>
      <c r="E58" s="123" t="b">
        <v>1</v>
      </c>
      <c r="F58" s="123" t="b">
        <v>1</v>
      </c>
      <c r="G58" s="123"/>
    </row>
    <row r="59" spans="1:7" s="16" customFormat="1" ht="21" customHeight="1" x14ac:dyDescent="0.3">
      <c r="A59" s="138" t="s">
        <v>156</v>
      </c>
      <c r="C59" s="123" t="b">
        <v>1</v>
      </c>
      <c r="D59" s="123" t="b">
        <v>1</v>
      </c>
      <c r="E59" s="123" t="b">
        <v>1</v>
      </c>
      <c r="F59" s="123" t="b">
        <v>1</v>
      </c>
      <c r="G59" s="123"/>
    </row>
    <row r="60" spans="1:7" s="16" customFormat="1" ht="36" customHeight="1" x14ac:dyDescent="0.3">
      <c r="A60" s="138" t="s">
        <v>444</v>
      </c>
      <c r="C60" s="123" t="b">
        <v>1</v>
      </c>
      <c r="D60" s="123" t="b">
        <v>1</v>
      </c>
      <c r="E60" s="123" t="b">
        <v>1</v>
      </c>
      <c r="F60" s="123" t="b">
        <v>1</v>
      </c>
      <c r="G60" s="123"/>
    </row>
    <row r="61" spans="1:7" s="16" customFormat="1" ht="21" customHeight="1" x14ac:dyDescent="0.3">
      <c r="A61" s="138" t="s">
        <v>413</v>
      </c>
      <c r="C61" s="123" t="b">
        <v>1</v>
      </c>
      <c r="D61" s="123" t="b">
        <v>1</v>
      </c>
      <c r="E61" s="123" t="b">
        <v>1</v>
      </c>
      <c r="F61" s="123" t="b">
        <v>1</v>
      </c>
      <c r="G61" s="123"/>
    </row>
    <row r="62" spans="1:7" s="16" customFormat="1" ht="36" customHeight="1" x14ac:dyDescent="0.3">
      <c r="A62" s="138" t="s">
        <v>414</v>
      </c>
      <c r="C62" s="123" t="b">
        <v>1</v>
      </c>
      <c r="D62" s="123" t="b">
        <v>1</v>
      </c>
      <c r="E62" s="123" t="b">
        <v>1</v>
      </c>
      <c r="F62" s="123" t="b">
        <v>1</v>
      </c>
      <c r="G62" s="123"/>
    </row>
    <row r="63" spans="1:7" s="16" customFormat="1" ht="21" customHeight="1" x14ac:dyDescent="0.3">
      <c r="A63" s="138" t="s">
        <v>66</v>
      </c>
      <c r="C63" s="123" t="b">
        <v>1</v>
      </c>
      <c r="D63" s="123" t="b">
        <v>1</v>
      </c>
      <c r="E63" s="123" t="b">
        <v>1</v>
      </c>
      <c r="F63" s="123" t="b">
        <v>1</v>
      </c>
      <c r="G63" s="123"/>
    </row>
    <row r="64" spans="1:7" s="16" customFormat="1" ht="21" customHeight="1" x14ac:dyDescent="0.3">
      <c r="A64" s="138" t="s">
        <v>73</v>
      </c>
      <c r="C64" s="123" t="b">
        <v>1</v>
      </c>
      <c r="D64" s="123" t="b">
        <v>1</v>
      </c>
      <c r="E64" s="123" t="b">
        <v>1</v>
      </c>
      <c r="F64" s="123" t="b">
        <v>1</v>
      </c>
      <c r="G64" s="123"/>
    </row>
    <row r="65" spans="1:7" s="16" customFormat="1" ht="36" customHeight="1" x14ac:dyDescent="0.3">
      <c r="A65" s="138" t="s">
        <v>445</v>
      </c>
      <c r="C65" s="123" t="b">
        <v>1</v>
      </c>
      <c r="D65" s="123" t="b">
        <v>1</v>
      </c>
      <c r="E65" s="123" t="b">
        <v>1</v>
      </c>
      <c r="F65" s="123" t="b">
        <v>1</v>
      </c>
      <c r="G65" s="123"/>
    </row>
    <row r="66" spans="1:7" s="16" customFormat="1" ht="36" customHeight="1" x14ac:dyDescent="0.3">
      <c r="A66" s="138" t="s">
        <v>415</v>
      </c>
      <c r="C66" s="123" t="b">
        <v>1</v>
      </c>
      <c r="D66" s="123" t="b">
        <v>1</v>
      </c>
      <c r="E66" s="123" t="b">
        <v>1</v>
      </c>
      <c r="F66" s="123" t="b">
        <v>1</v>
      </c>
      <c r="G66" s="123"/>
    </row>
    <row r="67" spans="1:7" ht="18.75" customHeight="1" x14ac:dyDescent="0.3">
      <c r="A67" s="136" t="s">
        <v>332</v>
      </c>
      <c r="C67" s="123" t="b">
        <v>1</v>
      </c>
      <c r="D67" s="123" t="b">
        <v>1</v>
      </c>
      <c r="E67" s="123" t="b">
        <v>1</v>
      </c>
      <c r="F67" s="123" t="b">
        <v>1</v>
      </c>
    </row>
    <row r="68" spans="1:7" s="16" customFormat="1" ht="21" customHeight="1" x14ac:dyDescent="0.3">
      <c r="A68" s="137" t="s">
        <v>416</v>
      </c>
      <c r="C68" s="123" t="b">
        <v>1</v>
      </c>
      <c r="D68" s="123" t="b">
        <v>1</v>
      </c>
      <c r="E68" s="123" t="b">
        <v>1</v>
      </c>
      <c r="F68" s="123" t="b">
        <v>1</v>
      </c>
      <c r="G68" s="123"/>
    </row>
    <row r="69" spans="1:7" s="43" customFormat="1" ht="21" customHeight="1" x14ac:dyDescent="0.3">
      <c r="A69" s="138" t="s">
        <v>417</v>
      </c>
      <c r="C69" s="123" t="b">
        <v>1</v>
      </c>
      <c r="D69" s="123" t="b">
        <v>1</v>
      </c>
      <c r="E69" s="123" t="b">
        <v>1</v>
      </c>
      <c r="F69" s="123" t="b">
        <v>1</v>
      </c>
      <c r="G69" s="123"/>
    </row>
    <row r="70" spans="1:7" s="45" customFormat="1" ht="21" customHeight="1" x14ac:dyDescent="0.3">
      <c r="A70" s="138" t="s">
        <v>418</v>
      </c>
      <c r="C70" s="123" t="b">
        <v>1</v>
      </c>
      <c r="D70" s="123" t="b">
        <v>1</v>
      </c>
      <c r="E70" s="123" t="b">
        <v>1</v>
      </c>
      <c r="F70" s="123" t="b">
        <v>1</v>
      </c>
      <c r="G70" s="123"/>
    </row>
    <row r="71" spans="1:7" s="45" customFormat="1" ht="21" customHeight="1" x14ac:dyDescent="0.3">
      <c r="A71" s="138" t="s">
        <v>335</v>
      </c>
      <c r="C71" s="123" t="b">
        <v>1</v>
      </c>
      <c r="D71" s="123" t="b">
        <v>1</v>
      </c>
      <c r="E71" s="123" t="b">
        <v>1</v>
      </c>
      <c r="F71" s="123" t="b">
        <v>1</v>
      </c>
      <c r="G71" s="123"/>
    </row>
    <row r="72" spans="1:7" s="45" customFormat="1" ht="66" customHeight="1" x14ac:dyDescent="0.3">
      <c r="A72" s="138" t="s">
        <v>606</v>
      </c>
      <c r="C72" s="123" t="b">
        <v>1</v>
      </c>
      <c r="D72" s="123" t="b">
        <v>1</v>
      </c>
      <c r="E72" s="123" t="b">
        <v>1</v>
      </c>
      <c r="F72" s="123" t="b">
        <v>1</v>
      </c>
      <c r="G72" s="123"/>
    </row>
    <row r="73" spans="1:7" s="16" customFormat="1" ht="18.75" hidden="1" customHeight="1" x14ac:dyDescent="0.3">
      <c r="A73" s="136" t="s">
        <v>446</v>
      </c>
      <c r="C73" s="123" t="b">
        <v>1</v>
      </c>
      <c r="D73" s="123" t="b">
        <v>1</v>
      </c>
      <c r="E73" s="123"/>
      <c r="F73" s="123"/>
      <c r="G73" s="123"/>
    </row>
    <row r="74" spans="1:7" s="16" customFormat="1" ht="36" hidden="1" customHeight="1" x14ac:dyDescent="0.3">
      <c r="A74" s="138" t="s">
        <v>420</v>
      </c>
      <c r="C74" s="123" t="b">
        <v>1</v>
      </c>
      <c r="D74" s="123" t="b">
        <v>1</v>
      </c>
      <c r="E74" s="123"/>
      <c r="F74" s="123"/>
      <c r="G74" s="123"/>
    </row>
    <row r="75" spans="1:7" s="16" customFormat="1" ht="21" hidden="1" customHeight="1" x14ac:dyDescent="0.3">
      <c r="A75" s="138" t="s">
        <v>447</v>
      </c>
      <c r="C75" s="123" t="b">
        <v>1</v>
      </c>
      <c r="D75" s="123" t="b">
        <v>1</v>
      </c>
      <c r="E75" s="123"/>
      <c r="F75" s="123"/>
      <c r="G75" s="123"/>
    </row>
    <row r="76" spans="1:7" s="16" customFormat="1" ht="36" hidden="1" customHeight="1" x14ac:dyDescent="0.3">
      <c r="A76" s="138" t="s">
        <v>448</v>
      </c>
      <c r="C76" s="123" t="b">
        <v>1</v>
      </c>
      <c r="D76" s="123" t="b">
        <v>1</v>
      </c>
      <c r="E76" s="123"/>
      <c r="F76" s="123"/>
      <c r="G76" s="123"/>
    </row>
    <row r="77" spans="1:7" s="16" customFormat="1" ht="66" hidden="1" customHeight="1" x14ac:dyDescent="0.3">
      <c r="A77" s="138" t="s">
        <v>449</v>
      </c>
      <c r="C77" s="123" t="b">
        <v>1</v>
      </c>
      <c r="D77" s="123" t="b">
        <v>1</v>
      </c>
      <c r="E77" s="123"/>
      <c r="F77" s="123"/>
      <c r="G77" s="123"/>
    </row>
    <row r="78" spans="1:7" s="16" customFormat="1" ht="21" hidden="1" customHeight="1" x14ac:dyDescent="0.3">
      <c r="A78" s="138" t="s">
        <v>450</v>
      </c>
      <c r="C78" s="123" t="b">
        <v>1</v>
      </c>
      <c r="D78" s="123" t="b">
        <v>1</v>
      </c>
      <c r="E78" s="123"/>
      <c r="F78" s="123"/>
      <c r="G78" s="123"/>
    </row>
    <row r="79" spans="1:7" s="16" customFormat="1" ht="21" hidden="1" customHeight="1" x14ac:dyDescent="0.3">
      <c r="A79" s="138" t="s">
        <v>421</v>
      </c>
      <c r="C79" s="123" t="b">
        <v>1</v>
      </c>
      <c r="D79" s="123" t="b">
        <v>1</v>
      </c>
      <c r="E79" s="123"/>
      <c r="F79" s="123"/>
      <c r="G79" s="123"/>
    </row>
    <row r="80" spans="1:7" s="16" customFormat="1" ht="21" hidden="1" customHeight="1" x14ac:dyDescent="0.3">
      <c r="A80" s="138" t="s">
        <v>422</v>
      </c>
      <c r="C80" s="123" t="b">
        <v>1</v>
      </c>
      <c r="D80" s="123" t="b">
        <v>1</v>
      </c>
      <c r="E80" s="123"/>
      <c r="F80" s="123"/>
      <c r="G80" s="123"/>
    </row>
    <row r="81" spans="1:7" s="16" customFormat="1" ht="21" hidden="1" customHeight="1" x14ac:dyDescent="0.3">
      <c r="A81" s="138" t="s">
        <v>451</v>
      </c>
      <c r="C81" s="123" t="b">
        <v>1</v>
      </c>
      <c r="D81" s="123" t="b">
        <v>1</v>
      </c>
      <c r="E81" s="123"/>
      <c r="F81" s="123"/>
      <c r="G81" s="123"/>
    </row>
    <row r="82" spans="1:7" s="16" customFormat="1" ht="21" hidden="1" customHeight="1" x14ac:dyDescent="0.3">
      <c r="A82" s="138" t="s">
        <v>430</v>
      </c>
      <c r="C82" s="123" t="b">
        <v>1</v>
      </c>
      <c r="D82" s="123" t="b">
        <v>1</v>
      </c>
      <c r="E82" s="123"/>
      <c r="F82" s="123"/>
      <c r="G82" s="123"/>
    </row>
    <row r="83" spans="1:7" s="16" customFormat="1" ht="21" hidden="1" customHeight="1" x14ac:dyDescent="0.3">
      <c r="A83" s="138" t="s">
        <v>431</v>
      </c>
      <c r="C83" s="123" t="b">
        <v>1</v>
      </c>
      <c r="D83" s="123" t="b">
        <v>1</v>
      </c>
      <c r="E83" s="123"/>
      <c r="F83" s="123"/>
      <c r="G83" s="123"/>
    </row>
    <row r="84" spans="1:7" s="16" customFormat="1" ht="111" hidden="1" customHeight="1" x14ac:dyDescent="0.3">
      <c r="A84" s="138" t="s">
        <v>432</v>
      </c>
      <c r="C84" s="123" t="b">
        <v>1</v>
      </c>
      <c r="D84" s="123" t="b">
        <v>1</v>
      </c>
      <c r="E84" s="123"/>
      <c r="F84" s="123"/>
      <c r="G84" s="123"/>
    </row>
    <row r="85" spans="1:7" s="16" customFormat="1" ht="21" hidden="1" customHeight="1" x14ac:dyDescent="0.3">
      <c r="A85" s="138" t="s">
        <v>331</v>
      </c>
      <c r="C85" s="123" t="b">
        <v>1</v>
      </c>
      <c r="D85" s="123" t="b">
        <v>1</v>
      </c>
      <c r="E85" s="123"/>
      <c r="F85" s="123"/>
      <c r="G85" s="123"/>
    </row>
    <row r="86" spans="1:7" s="16" customFormat="1" ht="18.75" hidden="1" customHeight="1" x14ac:dyDescent="0.3">
      <c r="A86" s="136" t="s">
        <v>452</v>
      </c>
      <c r="C86" s="123" t="b">
        <v>1</v>
      </c>
      <c r="D86" s="123" t="b">
        <v>1</v>
      </c>
      <c r="E86" s="123"/>
      <c r="F86" s="123"/>
      <c r="G86" s="123"/>
    </row>
    <row r="87" spans="1:7" s="16" customFormat="1" ht="81" hidden="1" customHeight="1" x14ac:dyDescent="0.3">
      <c r="A87" s="138" t="s">
        <v>437</v>
      </c>
      <c r="C87" s="123" t="b">
        <v>1</v>
      </c>
      <c r="D87" s="123" t="b">
        <v>1</v>
      </c>
      <c r="E87" s="123"/>
      <c r="F87" s="123"/>
      <c r="G87" s="123"/>
    </row>
    <row r="88" spans="1:7" s="16" customFormat="1" ht="66" hidden="1" customHeight="1" x14ac:dyDescent="0.3">
      <c r="A88" s="138" t="s">
        <v>453</v>
      </c>
      <c r="C88" s="123" t="b">
        <v>1</v>
      </c>
      <c r="D88" s="123" t="b">
        <v>1</v>
      </c>
      <c r="E88" s="123"/>
      <c r="F88" s="123"/>
      <c r="G88" s="123"/>
    </row>
    <row r="89" spans="1:7" s="16" customFormat="1" ht="51" hidden="1" customHeight="1" x14ac:dyDescent="0.3">
      <c r="A89" s="138" t="s">
        <v>454</v>
      </c>
      <c r="C89" s="123" t="b">
        <v>1</v>
      </c>
      <c r="D89" s="123" t="b">
        <v>1</v>
      </c>
      <c r="E89" s="123"/>
      <c r="F89" s="123"/>
      <c r="G89" s="123"/>
    </row>
    <row r="90" spans="1:7" s="16" customFormat="1" ht="21" hidden="1" customHeight="1" x14ac:dyDescent="0.3">
      <c r="A90" s="138" t="s">
        <v>440</v>
      </c>
      <c r="C90" s="123" t="b">
        <v>1</v>
      </c>
      <c r="D90" s="123" t="b">
        <v>1</v>
      </c>
      <c r="E90" s="123"/>
      <c r="F90" s="123"/>
      <c r="G90" s="123"/>
    </row>
    <row r="91" spans="1:7" s="16" customFormat="1" ht="21" hidden="1" customHeight="1" x14ac:dyDescent="0.3">
      <c r="A91" s="138" t="s">
        <v>441</v>
      </c>
      <c r="C91" s="123" t="b">
        <v>1</v>
      </c>
      <c r="D91" s="123" t="b">
        <v>1</v>
      </c>
      <c r="E91" s="123"/>
      <c r="F91" s="123"/>
      <c r="G91" s="123"/>
    </row>
    <row r="92" spans="1:7" s="16" customFormat="1" ht="36" hidden="1" customHeight="1" x14ac:dyDescent="0.3">
      <c r="A92" s="138" t="s">
        <v>442</v>
      </c>
      <c r="C92" s="123" t="b">
        <v>1</v>
      </c>
      <c r="D92" s="123" t="b">
        <v>1</v>
      </c>
      <c r="E92" s="123"/>
      <c r="F92" s="123"/>
      <c r="G92" s="123"/>
    </row>
    <row r="93" spans="1:7" s="16" customFormat="1" ht="18.75" customHeight="1" x14ac:dyDescent="0.3">
      <c r="A93" s="136" t="s">
        <v>47</v>
      </c>
      <c r="C93" s="123" t="b">
        <v>1</v>
      </c>
      <c r="D93" s="123" t="b">
        <v>1</v>
      </c>
      <c r="E93" s="123" t="b">
        <v>1</v>
      </c>
      <c r="F93" s="123" t="b">
        <v>1</v>
      </c>
      <c r="G93" s="123"/>
    </row>
    <row r="94" spans="1:7" s="16" customFormat="1" ht="21" customHeight="1" x14ac:dyDescent="0.3">
      <c r="A94" s="138" t="s">
        <v>60</v>
      </c>
      <c r="C94" s="123" t="b">
        <v>1</v>
      </c>
      <c r="D94" s="123" t="b">
        <v>1</v>
      </c>
      <c r="E94" s="123" t="b">
        <v>1</v>
      </c>
      <c r="F94" s="123" t="b">
        <v>1</v>
      </c>
      <c r="G94" s="123"/>
    </row>
    <row r="95" spans="1:7" s="16" customFormat="1" ht="36" customHeight="1" x14ac:dyDescent="0.3">
      <c r="A95" s="138" t="s">
        <v>455</v>
      </c>
      <c r="C95" s="123" t="b">
        <v>1</v>
      </c>
      <c r="D95" s="123" t="b">
        <v>1</v>
      </c>
      <c r="E95" s="123" t="b">
        <v>1</v>
      </c>
      <c r="F95" s="123" t="b">
        <v>1</v>
      </c>
      <c r="G95" s="123"/>
    </row>
    <row r="96" spans="1:7" s="16" customFormat="1" ht="21" customHeight="1" x14ac:dyDescent="0.3">
      <c r="A96" s="138" t="s">
        <v>63</v>
      </c>
      <c r="C96" s="123" t="b">
        <v>1</v>
      </c>
      <c r="D96" s="123" t="b">
        <v>1</v>
      </c>
      <c r="E96" s="123" t="b">
        <v>1</v>
      </c>
      <c r="F96" s="123" t="b">
        <v>1</v>
      </c>
      <c r="G96" s="123"/>
    </row>
    <row r="97" spans="1:7" s="16" customFormat="1" ht="21" customHeight="1" x14ac:dyDescent="0.3">
      <c r="A97" s="138" t="s">
        <v>456</v>
      </c>
      <c r="C97" s="123" t="b">
        <v>1</v>
      </c>
      <c r="D97" s="123" t="b">
        <v>1</v>
      </c>
      <c r="E97" s="123" t="b">
        <v>1</v>
      </c>
      <c r="F97" s="123" t="b">
        <v>1</v>
      </c>
      <c r="G97" s="123"/>
    </row>
    <row r="98" spans="1:7" s="16" customFormat="1" ht="21" customHeight="1" x14ac:dyDescent="0.3">
      <c r="A98" s="138" t="s">
        <v>80</v>
      </c>
      <c r="C98" s="123" t="b">
        <v>1</v>
      </c>
      <c r="D98" s="123" t="b">
        <v>1</v>
      </c>
      <c r="E98" s="123" t="b">
        <v>1</v>
      </c>
      <c r="F98" s="123" t="b">
        <v>1</v>
      </c>
      <c r="G98" s="123"/>
    </row>
    <row r="99" spans="1:7" s="16" customFormat="1" ht="21" customHeight="1" x14ac:dyDescent="0.3">
      <c r="A99" s="138" t="s">
        <v>413</v>
      </c>
      <c r="C99" s="123" t="b">
        <v>1</v>
      </c>
      <c r="D99" s="123" t="b">
        <v>1</v>
      </c>
      <c r="E99" s="123" t="b">
        <v>1</v>
      </c>
      <c r="F99" s="123" t="b">
        <v>1</v>
      </c>
      <c r="G99" s="123"/>
    </row>
    <row r="100" spans="1:7" s="16" customFormat="1" ht="51" customHeight="1" x14ac:dyDescent="0.3">
      <c r="A100" s="138" t="s">
        <v>457</v>
      </c>
      <c r="C100" s="123" t="b">
        <v>1</v>
      </c>
      <c r="D100" s="123" t="b">
        <v>1</v>
      </c>
      <c r="E100" s="123" t="b">
        <v>1</v>
      </c>
      <c r="F100" s="123" t="b">
        <v>1</v>
      </c>
      <c r="G100" s="123"/>
    </row>
    <row r="101" spans="1:7" s="16" customFormat="1" ht="21" customHeight="1" x14ac:dyDescent="0.3">
      <c r="A101" s="138" t="s">
        <v>73</v>
      </c>
      <c r="C101" s="123" t="b">
        <v>1</v>
      </c>
      <c r="D101" s="123" t="b">
        <v>1</v>
      </c>
      <c r="E101" s="123" t="b">
        <v>1</v>
      </c>
      <c r="F101" s="123" t="b">
        <v>1</v>
      </c>
      <c r="G101" s="123"/>
    </row>
    <row r="102" spans="1:7" s="16" customFormat="1" ht="21" customHeight="1" x14ac:dyDescent="0.3">
      <c r="A102" s="138" t="s">
        <v>458</v>
      </c>
      <c r="C102" s="123" t="b">
        <v>1</v>
      </c>
      <c r="D102" s="123" t="b">
        <v>1</v>
      </c>
      <c r="E102" s="123" t="b">
        <v>1</v>
      </c>
      <c r="F102" s="123" t="b">
        <v>1</v>
      </c>
      <c r="G102" s="123"/>
    </row>
    <row r="103" spans="1:7" s="16" customFormat="1" ht="36" customHeight="1" x14ac:dyDescent="0.3">
      <c r="A103" s="138" t="s">
        <v>415</v>
      </c>
      <c r="C103" s="123" t="b">
        <v>1</v>
      </c>
      <c r="D103" s="123" t="b">
        <v>1</v>
      </c>
      <c r="E103" s="123" t="b">
        <v>1</v>
      </c>
      <c r="F103" s="123" t="b">
        <v>1</v>
      </c>
      <c r="G103" s="123"/>
    </row>
    <row r="104" spans="1:7" s="16" customFormat="1" ht="18.75" hidden="1" customHeight="1" x14ac:dyDescent="0.3">
      <c r="A104" s="136" t="s">
        <v>459</v>
      </c>
      <c r="C104" s="123" t="b">
        <v>1</v>
      </c>
      <c r="D104" s="123" t="b">
        <v>1</v>
      </c>
      <c r="E104" s="123"/>
      <c r="F104" s="123"/>
      <c r="G104" s="123"/>
    </row>
    <row r="105" spans="1:7" s="16" customFormat="1" ht="36" hidden="1" customHeight="1" x14ac:dyDescent="0.3">
      <c r="A105" s="138" t="s">
        <v>420</v>
      </c>
      <c r="C105" s="123" t="b">
        <v>1</v>
      </c>
      <c r="D105" s="123" t="b">
        <v>1</v>
      </c>
      <c r="E105" s="123"/>
      <c r="F105" s="123"/>
      <c r="G105" s="123"/>
    </row>
    <row r="106" spans="1:7" s="16" customFormat="1" ht="21" hidden="1" customHeight="1" x14ac:dyDescent="0.3">
      <c r="A106" s="138" t="s">
        <v>460</v>
      </c>
      <c r="C106" s="123" t="b">
        <v>1</v>
      </c>
      <c r="D106" s="123" t="b">
        <v>1</v>
      </c>
      <c r="E106" s="123"/>
      <c r="F106" s="123"/>
      <c r="G106" s="123"/>
    </row>
    <row r="107" spans="1:7" s="16" customFormat="1" ht="21" hidden="1" customHeight="1" x14ac:dyDescent="0.3">
      <c r="A107" s="138" t="s">
        <v>421</v>
      </c>
      <c r="C107" s="123" t="b">
        <v>1</v>
      </c>
      <c r="D107" s="123" t="b">
        <v>1</v>
      </c>
      <c r="E107" s="123"/>
      <c r="F107" s="123"/>
      <c r="G107" s="123"/>
    </row>
    <row r="108" spans="1:7" s="16" customFormat="1" ht="21" hidden="1" customHeight="1" x14ac:dyDescent="0.3">
      <c r="A108" s="138" t="s">
        <v>461</v>
      </c>
      <c r="C108" s="123" t="b">
        <v>1</v>
      </c>
      <c r="D108" s="123" t="b">
        <v>1</v>
      </c>
      <c r="E108" s="123"/>
      <c r="F108" s="123"/>
      <c r="G108" s="123"/>
    </row>
    <row r="109" spans="1:7" s="16" customFormat="1" ht="21" hidden="1" customHeight="1" x14ac:dyDescent="0.3">
      <c r="A109" s="138" t="s">
        <v>430</v>
      </c>
      <c r="C109" s="123" t="b">
        <v>1</v>
      </c>
      <c r="D109" s="123" t="b">
        <v>1</v>
      </c>
      <c r="E109" s="123"/>
      <c r="F109" s="123"/>
      <c r="G109" s="123"/>
    </row>
    <row r="110" spans="1:7" s="16" customFormat="1" ht="21" hidden="1" customHeight="1" x14ac:dyDescent="0.3">
      <c r="A110" s="138" t="s">
        <v>431</v>
      </c>
      <c r="C110" s="123" t="b">
        <v>1</v>
      </c>
      <c r="D110" s="123" t="b">
        <v>1</v>
      </c>
      <c r="E110" s="123"/>
      <c r="F110" s="123"/>
      <c r="G110" s="123"/>
    </row>
    <row r="111" spans="1:7" s="16" customFormat="1" ht="21" hidden="1" customHeight="1" x14ac:dyDescent="0.3">
      <c r="A111" s="138" t="s">
        <v>331</v>
      </c>
      <c r="C111" s="123" t="b">
        <v>1</v>
      </c>
      <c r="D111" s="123" t="b">
        <v>1</v>
      </c>
      <c r="E111" s="123"/>
      <c r="F111" s="123"/>
      <c r="G111" s="123"/>
    </row>
    <row r="112" spans="1:7" s="16" customFormat="1" ht="18.75" hidden="1" customHeight="1" x14ac:dyDescent="0.3">
      <c r="A112" s="136" t="s">
        <v>462</v>
      </c>
      <c r="C112" s="123" t="b">
        <v>1</v>
      </c>
      <c r="D112" s="123" t="b">
        <v>1</v>
      </c>
      <c r="E112" s="123"/>
      <c r="F112" s="123"/>
      <c r="G112" s="123"/>
    </row>
    <row r="113" spans="1:7" s="16" customFormat="1" ht="66" hidden="1" customHeight="1" x14ac:dyDescent="0.3">
      <c r="A113" s="138" t="s">
        <v>438</v>
      </c>
      <c r="C113" s="123" t="b">
        <v>1</v>
      </c>
      <c r="D113" s="123" t="b">
        <v>1</v>
      </c>
      <c r="E113" s="123"/>
      <c r="F113" s="123"/>
      <c r="G113" s="123"/>
    </row>
    <row r="114" spans="1:7" s="16" customFormat="1" ht="51" hidden="1" customHeight="1" x14ac:dyDescent="0.3">
      <c r="A114" s="138" t="s">
        <v>454</v>
      </c>
      <c r="C114" s="123" t="b">
        <v>1</v>
      </c>
      <c r="D114" s="123" t="b">
        <v>1</v>
      </c>
      <c r="E114" s="123"/>
      <c r="F114" s="123"/>
      <c r="G114" s="123"/>
    </row>
    <row r="115" spans="1:7" s="16" customFormat="1" ht="21" hidden="1" customHeight="1" x14ac:dyDescent="0.3">
      <c r="A115" s="138" t="s">
        <v>440</v>
      </c>
      <c r="C115" s="123" t="b">
        <v>1</v>
      </c>
      <c r="D115" s="123" t="b">
        <v>1</v>
      </c>
      <c r="E115" s="123"/>
      <c r="F115" s="123"/>
      <c r="G115" s="123"/>
    </row>
    <row r="116" spans="1:7" ht="21" hidden="1" customHeight="1" x14ac:dyDescent="0.3">
      <c r="A116" s="138" t="s">
        <v>441</v>
      </c>
      <c r="C116" s="123" t="b">
        <v>1</v>
      </c>
      <c r="D116" s="123" t="b">
        <v>1</v>
      </c>
    </row>
    <row r="117" spans="1:7" s="16" customFormat="1" ht="36" hidden="1" customHeight="1" x14ac:dyDescent="0.3">
      <c r="A117" s="138" t="s">
        <v>442</v>
      </c>
      <c r="C117" s="123" t="b">
        <v>1</v>
      </c>
      <c r="D117" s="123" t="b">
        <v>1</v>
      </c>
      <c r="E117" s="123"/>
      <c r="F117" s="123"/>
      <c r="G117" s="123"/>
    </row>
    <row r="118" spans="1:7" s="16" customFormat="1" ht="18.75" customHeight="1" x14ac:dyDescent="0.3">
      <c r="A118" s="136" t="s">
        <v>405</v>
      </c>
      <c r="C118" s="123" t="b">
        <v>1</v>
      </c>
      <c r="D118" s="123"/>
      <c r="E118" s="123" t="b">
        <v>1</v>
      </c>
      <c r="F118" s="123"/>
      <c r="G118" s="123"/>
    </row>
    <row r="119" spans="1:7" s="16" customFormat="1" ht="21" customHeight="1" x14ac:dyDescent="0.3">
      <c r="A119" s="138" t="s">
        <v>463</v>
      </c>
      <c r="C119" s="123" t="b">
        <v>1</v>
      </c>
      <c r="D119" s="123"/>
      <c r="E119" s="123" t="b">
        <v>1</v>
      </c>
      <c r="F119" s="123"/>
      <c r="G119" s="123"/>
    </row>
    <row r="120" spans="1:7" s="16" customFormat="1" ht="21" customHeight="1" x14ac:dyDescent="0.3">
      <c r="A120" s="138" t="s">
        <v>63</v>
      </c>
      <c r="C120" s="123" t="b">
        <v>1</v>
      </c>
      <c r="D120" s="123"/>
      <c r="E120" s="123" t="b">
        <v>1</v>
      </c>
      <c r="F120" s="123"/>
      <c r="G120" s="123"/>
    </row>
    <row r="121" spans="1:7" ht="36" customHeight="1" x14ac:dyDescent="0.3">
      <c r="A121" s="138" t="s">
        <v>464</v>
      </c>
      <c r="C121" s="123" t="b">
        <v>1</v>
      </c>
      <c r="E121" s="123" t="b">
        <v>1</v>
      </c>
    </row>
    <row r="122" spans="1:7" ht="36" customHeight="1" x14ac:dyDescent="0.3">
      <c r="A122" s="138" t="s">
        <v>465</v>
      </c>
      <c r="C122" s="123" t="b">
        <v>1</v>
      </c>
      <c r="E122" s="123" t="b">
        <v>1</v>
      </c>
    </row>
    <row r="123" spans="1:7" s="16" customFormat="1" ht="36" customHeight="1" x14ac:dyDescent="0.3">
      <c r="A123" s="138" t="s">
        <v>415</v>
      </c>
      <c r="C123" s="123" t="b">
        <v>1</v>
      </c>
      <c r="D123" s="123"/>
      <c r="E123" s="123" t="b">
        <v>1</v>
      </c>
      <c r="F123" s="123"/>
      <c r="G123" s="123"/>
    </row>
    <row r="124" spans="1:7" ht="18.75" hidden="1" customHeight="1" x14ac:dyDescent="0.3">
      <c r="A124" s="136" t="s">
        <v>466</v>
      </c>
      <c r="C124" s="123" t="b">
        <v>1</v>
      </c>
    </row>
    <row r="125" spans="1:7" s="16" customFormat="1" ht="36" hidden="1" customHeight="1" x14ac:dyDescent="0.3">
      <c r="A125" s="138" t="s">
        <v>420</v>
      </c>
      <c r="C125" s="123" t="b">
        <v>1</v>
      </c>
      <c r="D125" s="123"/>
      <c r="E125" s="123"/>
      <c r="F125" s="123"/>
      <c r="G125" s="123"/>
    </row>
    <row r="126" spans="1:7" s="16" customFormat="1" ht="36" hidden="1" customHeight="1" x14ac:dyDescent="0.3">
      <c r="A126" s="138" t="s">
        <v>467</v>
      </c>
      <c r="C126" s="123" t="b">
        <v>1</v>
      </c>
      <c r="D126" s="123"/>
      <c r="E126" s="123"/>
      <c r="F126" s="123"/>
      <c r="G126" s="123"/>
    </row>
    <row r="127" spans="1:7" ht="36" hidden="1" customHeight="1" x14ac:dyDescent="0.3">
      <c r="A127" s="138" t="s">
        <v>468</v>
      </c>
      <c r="C127" s="123" t="b">
        <v>1</v>
      </c>
    </row>
    <row r="128" spans="1:7" s="16" customFormat="1" ht="36" hidden="1" customHeight="1" x14ac:dyDescent="0.3">
      <c r="A128" s="138" t="s">
        <v>469</v>
      </c>
      <c r="C128" s="123" t="b">
        <v>1</v>
      </c>
      <c r="D128" s="123"/>
      <c r="E128" s="123"/>
      <c r="F128" s="123"/>
      <c r="G128" s="123"/>
    </row>
    <row r="129" spans="1:7" ht="21" hidden="1" customHeight="1" x14ac:dyDescent="0.3">
      <c r="A129" s="138" t="s">
        <v>331</v>
      </c>
      <c r="C129" s="123" t="b">
        <v>1</v>
      </c>
    </row>
    <row r="130" spans="1:7" s="16" customFormat="1" ht="18.75" hidden="1" customHeight="1" x14ac:dyDescent="0.3">
      <c r="A130" s="136" t="s">
        <v>470</v>
      </c>
      <c r="C130" s="123" t="b">
        <v>1</v>
      </c>
      <c r="D130" s="123"/>
      <c r="E130" s="123"/>
      <c r="F130" s="123"/>
      <c r="G130" s="123"/>
    </row>
    <row r="131" spans="1:7" ht="66" hidden="1" customHeight="1" x14ac:dyDescent="0.3">
      <c r="A131" s="138" t="s">
        <v>438</v>
      </c>
      <c r="C131" s="123" t="b">
        <v>1</v>
      </c>
    </row>
    <row r="132" spans="1:7" s="16" customFormat="1" ht="51" hidden="1" customHeight="1" x14ac:dyDescent="0.3">
      <c r="A132" s="138" t="s">
        <v>454</v>
      </c>
      <c r="C132" s="123" t="b">
        <v>1</v>
      </c>
      <c r="D132" s="123"/>
      <c r="E132" s="123"/>
      <c r="F132" s="123"/>
      <c r="G132" s="123"/>
    </row>
    <row r="133" spans="1:7" s="16" customFormat="1" ht="36" hidden="1" customHeight="1" x14ac:dyDescent="0.3">
      <c r="A133" s="138" t="s">
        <v>471</v>
      </c>
      <c r="C133" s="123" t="b">
        <v>1</v>
      </c>
      <c r="D133" s="123"/>
      <c r="E133" s="123"/>
      <c r="F133" s="123"/>
      <c r="G133" s="123"/>
    </row>
    <row r="134" spans="1:7" s="16" customFormat="1" ht="18.75" hidden="1" customHeight="1" x14ac:dyDescent="0.3">
      <c r="A134" s="136" t="s">
        <v>472</v>
      </c>
      <c r="C134" s="123" t="b">
        <v>1</v>
      </c>
      <c r="D134" s="123" t="b">
        <v>1</v>
      </c>
      <c r="E134" s="123"/>
      <c r="F134" s="123"/>
      <c r="G134" s="123"/>
    </row>
    <row r="135" spans="1:7" s="16" customFormat="1" ht="21" hidden="1" customHeight="1" x14ac:dyDescent="0.3">
      <c r="A135" s="137" t="s">
        <v>473</v>
      </c>
      <c r="C135" s="123" t="b">
        <v>1</v>
      </c>
      <c r="D135" s="123" t="b">
        <v>1</v>
      </c>
      <c r="E135" s="123"/>
      <c r="F135" s="123"/>
      <c r="G135" s="123"/>
    </row>
    <row r="136" spans="1:7" s="16" customFormat="1" ht="66" hidden="1" customHeight="1" x14ac:dyDescent="0.3">
      <c r="A136" s="138" t="s">
        <v>474</v>
      </c>
      <c r="C136" s="123" t="b">
        <v>1</v>
      </c>
      <c r="D136" s="123" t="b">
        <v>1</v>
      </c>
      <c r="E136" s="123"/>
      <c r="F136" s="123"/>
      <c r="G136" s="123"/>
    </row>
    <row r="137" spans="1:7" s="16" customFormat="1" ht="81" hidden="1" customHeight="1" x14ac:dyDescent="0.3">
      <c r="A137" s="138" t="s">
        <v>475</v>
      </c>
      <c r="C137" s="123" t="b">
        <v>1</v>
      </c>
      <c r="D137" s="123" t="b">
        <v>1</v>
      </c>
      <c r="E137" s="123"/>
      <c r="F137" s="123"/>
      <c r="G137" s="123"/>
    </row>
    <row r="138" spans="1:7" ht="51" hidden="1" customHeight="1" x14ac:dyDescent="0.3">
      <c r="A138" s="138" t="s">
        <v>476</v>
      </c>
      <c r="C138" s="123" t="b">
        <v>1</v>
      </c>
      <c r="D138" s="123" t="b">
        <v>1</v>
      </c>
    </row>
    <row r="139" spans="1:7" ht="51" hidden="1" customHeight="1" x14ac:dyDescent="0.3">
      <c r="A139" s="138" t="s">
        <v>607</v>
      </c>
      <c r="C139" s="123" t="b">
        <v>1</v>
      </c>
      <c r="D139" s="123" t="b">
        <v>1</v>
      </c>
    </row>
    <row r="140" spans="1:7" s="16" customFormat="1" ht="21" hidden="1" customHeight="1" x14ac:dyDescent="0.3">
      <c r="A140" s="138" t="s">
        <v>477</v>
      </c>
      <c r="C140" s="123" t="b">
        <v>1</v>
      </c>
      <c r="D140" s="123" t="b">
        <v>1</v>
      </c>
      <c r="E140" s="123"/>
      <c r="F140" s="123"/>
      <c r="G140" s="123"/>
    </row>
    <row r="141" spans="1:7" ht="18.75" customHeight="1" x14ac:dyDescent="0.3">
      <c r="A141" s="27" t="s">
        <v>86</v>
      </c>
      <c r="C141" s="123" t="b">
        <v>1</v>
      </c>
      <c r="D141" s="123" t="b">
        <v>1</v>
      </c>
      <c r="E141" s="123" t="b">
        <v>1</v>
      </c>
      <c r="F141" s="123" t="b">
        <v>1</v>
      </c>
    </row>
    <row r="142" spans="1:7" ht="57" customHeight="1" x14ac:dyDescent="0.3">
      <c r="A142" s="31" t="s">
        <v>87</v>
      </c>
      <c r="C142" s="123" t="b">
        <v>1</v>
      </c>
      <c r="D142" s="123" t="b">
        <v>1</v>
      </c>
      <c r="E142" s="123" t="b">
        <v>1</v>
      </c>
      <c r="F142" s="123" t="b">
        <v>1</v>
      </c>
    </row>
    <row r="143" spans="1:7" s="16" customFormat="1" ht="18.75" hidden="1" customHeight="1" x14ac:dyDescent="0.3">
      <c r="A143" s="27" t="str">
        <f>IF(Startseite!E42&gt;0,"Immobilien Rechtsschutz für "&amp;Startseite!E42&amp;" weitere Wohneinheit(en)","")</f>
        <v>Immobilien Rechtsschutz für 1 weitere Wohneinheit(en)</v>
      </c>
      <c r="C143" s="123"/>
      <c r="D143" s="123"/>
      <c r="E143" s="123"/>
      <c r="F143" s="123"/>
      <c r="G143" s="123" t="b">
        <v>1</v>
      </c>
    </row>
    <row r="144" spans="1:7" s="16" customFormat="1" ht="18.75" hidden="1" customHeight="1" x14ac:dyDescent="0.3">
      <c r="A144" s="27" t="s">
        <v>289</v>
      </c>
      <c r="C144" s="123"/>
      <c r="D144" s="123"/>
      <c r="E144" s="123"/>
      <c r="F144" s="123"/>
      <c r="G144" s="123" t="b">
        <v>1</v>
      </c>
    </row>
    <row r="145" spans="1:7" s="16" customFormat="1" ht="31.5" hidden="1" customHeight="1" x14ac:dyDescent="0.3">
      <c r="A145" s="31" t="s">
        <v>293</v>
      </c>
      <c r="C145" s="123"/>
      <c r="D145" s="123"/>
      <c r="E145" s="123"/>
      <c r="F145" s="123"/>
      <c r="G145" s="123" t="b">
        <v>1</v>
      </c>
    </row>
    <row r="146" spans="1:7" s="16" customFormat="1" ht="31.5" hidden="1" customHeight="1" x14ac:dyDescent="0.3">
      <c r="A146" s="31" t="s">
        <v>292</v>
      </c>
      <c r="C146" s="123"/>
      <c r="D146" s="123"/>
      <c r="E146" s="123"/>
      <c r="F146" s="123"/>
      <c r="G146" s="123" t="b">
        <v>1</v>
      </c>
    </row>
    <row r="147" spans="1:7" s="16" customFormat="1" ht="18.75" hidden="1" customHeight="1" x14ac:dyDescent="0.3">
      <c r="A147" s="31" t="s">
        <v>85</v>
      </c>
      <c r="C147" s="123"/>
      <c r="D147" s="123"/>
      <c r="E147" s="123"/>
      <c r="F147" s="123"/>
      <c r="G147" s="123" t="b">
        <v>1</v>
      </c>
    </row>
    <row r="148" spans="1:7" ht="18.75" hidden="1" customHeight="1" x14ac:dyDescent="0.3">
      <c r="A148" s="31" t="s">
        <v>77</v>
      </c>
      <c r="G148" s="123" t="b">
        <v>1</v>
      </c>
    </row>
    <row r="149" spans="1:7" s="16" customFormat="1" ht="18.75" customHeight="1" x14ac:dyDescent="0.3">
      <c r="A149" s="33"/>
      <c r="C149" s="123"/>
      <c r="D149" s="123"/>
      <c r="E149" s="123"/>
      <c r="F149" s="123"/>
      <c r="G149" s="123"/>
    </row>
    <row r="150" spans="1:7" ht="18.75" customHeight="1" x14ac:dyDescent="0.3">
      <c r="A150" s="33"/>
    </row>
    <row r="151" spans="1:7" ht="18.75" customHeight="1" x14ac:dyDescent="0.3">
      <c r="A151" s="33"/>
    </row>
    <row r="152" spans="1:7" ht="18.75" customHeight="1" x14ac:dyDescent="0.3">
      <c r="A152" s="33"/>
    </row>
    <row r="153" spans="1:7" ht="18.75" customHeight="1" x14ac:dyDescent="0.3">
      <c r="A153" s="33"/>
    </row>
    <row r="154" spans="1:7" s="16" customFormat="1" ht="18.75" customHeight="1" x14ac:dyDescent="0.3">
      <c r="A154" s="33"/>
      <c r="C154" s="123"/>
      <c r="D154" s="123"/>
      <c r="E154" s="123"/>
      <c r="F154" s="123"/>
      <c r="G154" s="123"/>
    </row>
    <row r="155" spans="1:7" s="16" customFormat="1" ht="18.75" customHeight="1" x14ac:dyDescent="0.3">
      <c r="A155" s="33"/>
      <c r="C155" s="123"/>
      <c r="D155" s="123"/>
      <c r="E155" s="123"/>
      <c r="F155" s="123"/>
      <c r="G155" s="123"/>
    </row>
    <row r="156" spans="1:7" s="16" customFormat="1" ht="18.75" customHeight="1" x14ac:dyDescent="0.3">
      <c r="A156" s="33"/>
      <c r="C156" s="123"/>
      <c r="D156" s="123"/>
      <c r="E156" s="123"/>
      <c r="F156" s="123"/>
      <c r="G156" s="123"/>
    </row>
    <row r="157" spans="1:7" s="16" customFormat="1" ht="18.75" customHeight="1" x14ac:dyDescent="0.3">
      <c r="A157" s="33"/>
      <c r="C157" s="123"/>
      <c r="D157" s="123"/>
      <c r="E157" s="123"/>
      <c r="F157" s="123"/>
      <c r="G157" s="123"/>
    </row>
    <row r="158" spans="1:7" s="16" customFormat="1" ht="18.75" customHeight="1" x14ac:dyDescent="0.3">
      <c r="A158" s="33"/>
      <c r="C158" s="123"/>
      <c r="D158" s="123"/>
      <c r="E158" s="123"/>
      <c r="F158" s="123"/>
      <c r="G158" s="123"/>
    </row>
    <row r="159" spans="1:7" s="16" customFormat="1" ht="18.75" customHeight="1" x14ac:dyDescent="0.3">
      <c r="A159" s="33"/>
      <c r="C159" s="123"/>
      <c r="D159" s="123"/>
      <c r="E159" s="123"/>
      <c r="F159" s="123"/>
      <c r="G159" s="123"/>
    </row>
    <row r="160" spans="1:7" s="16" customFormat="1" ht="18.75" customHeight="1" x14ac:dyDescent="0.3">
      <c r="A160" s="33"/>
      <c r="C160" s="123"/>
      <c r="D160" s="123"/>
      <c r="E160" s="123"/>
      <c r="F160" s="123"/>
      <c r="G160" s="123"/>
    </row>
    <row r="161" spans="1:7" s="16" customFormat="1" ht="18.75" customHeight="1" x14ac:dyDescent="0.3">
      <c r="A161" s="33"/>
      <c r="C161" s="123"/>
      <c r="D161" s="123"/>
      <c r="E161" s="123"/>
      <c r="F161" s="123"/>
      <c r="G161" s="123"/>
    </row>
    <row r="162" spans="1:7" ht="18.75" customHeight="1" x14ac:dyDescent="0.3">
      <c r="A162" s="33"/>
    </row>
    <row r="163" spans="1:7" ht="18.75" customHeight="1" x14ac:dyDescent="0.3">
      <c r="A163" s="33"/>
    </row>
    <row r="164" spans="1:7" s="16" customFormat="1" ht="18.75" customHeight="1" x14ac:dyDescent="0.3">
      <c r="A164" s="33"/>
      <c r="C164" s="123"/>
      <c r="D164" s="123"/>
      <c r="E164" s="123"/>
      <c r="F164" s="123"/>
      <c r="G164" s="123"/>
    </row>
    <row r="165" spans="1:7" s="16" customFormat="1" ht="18.75" customHeight="1" x14ac:dyDescent="0.3">
      <c r="A165" s="33"/>
      <c r="C165" s="123"/>
      <c r="D165" s="123"/>
      <c r="E165" s="123"/>
      <c r="F165" s="123"/>
      <c r="G165" s="123"/>
    </row>
    <row r="166" spans="1:7" s="16" customFormat="1" ht="18.75" customHeight="1" x14ac:dyDescent="0.3">
      <c r="A166" s="33"/>
      <c r="C166" s="123"/>
      <c r="D166" s="123"/>
      <c r="E166" s="123"/>
      <c r="F166" s="123"/>
      <c r="G166" s="123"/>
    </row>
    <row r="167" spans="1:7" ht="18.75" customHeight="1" x14ac:dyDescent="0.3">
      <c r="A167" s="33"/>
    </row>
    <row r="168" spans="1:7" s="16" customFormat="1" ht="18.75" customHeight="1" x14ac:dyDescent="0.3">
      <c r="A168" s="33"/>
      <c r="C168" s="123"/>
      <c r="D168" s="123"/>
      <c r="E168" s="123"/>
      <c r="F168" s="123"/>
      <c r="G168" s="123"/>
    </row>
    <row r="169" spans="1:7" s="16" customFormat="1" ht="18.75" customHeight="1" x14ac:dyDescent="0.3">
      <c r="A169" s="33"/>
      <c r="C169" s="123"/>
      <c r="D169" s="123"/>
      <c r="E169" s="123"/>
      <c r="F169" s="123"/>
      <c r="G169" s="123"/>
    </row>
    <row r="170" spans="1:7" ht="18.75" customHeight="1" x14ac:dyDescent="0.3">
      <c r="A170" s="33"/>
    </row>
    <row r="171" spans="1:7" ht="18.75" customHeight="1" x14ac:dyDescent="0.3">
      <c r="A171" s="33"/>
    </row>
    <row r="172" spans="1:7" ht="18.75" customHeight="1" x14ac:dyDescent="0.3">
      <c r="A172" s="33"/>
    </row>
    <row r="173" spans="1:7" s="16" customFormat="1" ht="18.75" customHeight="1" x14ac:dyDescent="0.3">
      <c r="A173" s="33"/>
      <c r="C173" s="123"/>
      <c r="D173" s="123"/>
      <c r="E173" s="123"/>
      <c r="F173" s="123"/>
      <c r="G173" s="123"/>
    </row>
    <row r="174" spans="1:7" ht="18.75" customHeight="1" x14ac:dyDescent="0.3">
      <c r="A174" s="33"/>
    </row>
    <row r="175" spans="1:7" ht="18.75" customHeight="1" x14ac:dyDescent="0.3">
      <c r="A175" s="33"/>
    </row>
    <row r="176" spans="1:7" s="16" customFormat="1" ht="18.75" customHeight="1" x14ac:dyDescent="0.3">
      <c r="A176" s="33"/>
      <c r="C176" s="123"/>
      <c r="D176" s="123"/>
      <c r="E176" s="123"/>
      <c r="F176" s="123"/>
      <c r="G176" s="123"/>
    </row>
    <row r="177" spans="1:7" ht="18.75" customHeight="1" x14ac:dyDescent="0.3">
      <c r="A177" s="33"/>
    </row>
    <row r="178" spans="1:7" ht="18.75" customHeight="1" x14ac:dyDescent="0.3">
      <c r="A178" s="33"/>
    </row>
    <row r="179" spans="1:7" s="16" customFormat="1" ht="18.75" customHeight="1" x14ac:dyDescent="0.3">
      <c r="A179" s="33"/>
      <c r="C179" s="123"/>
      <c r="D179" s="123"/>
      <c r="E179" s="123"/>
      <c r="F179" s="123"/>
      <c r="G179" s="123"/>
    </row>
    <row r="180" spans="1:7" ht="18.75" customHeight="1" x14ac:dyDescent="0.3">
      <c r="A180" s="33"/>
    </row>
    <row r="181" spans="1:7" ht="18.75" customHeight="1" x14ac:dyDescent="0.3">
      <c r="A181" s="33"/>
    </row>
    <row r="182" spans="1:7" s="16" customFormat="1" ht="18.75" customHeight="1" x14ac:dyDescent="0.3">
      <c r="A182" s="33"/>
      <c r="C182" s="123"/>
      <c r="D182" s="123"/>
      <c r="E182" s="123"/>
      <c r="F182" s="123"/>
      <c r="G182" s="123"/>
    </row>
    <row r="183" spans="1:7" ht="18.75" customHeight="1" x14ac:dyDescent="0.3">
      <c r="A183" s="33"/>
    </row>
    <row r="184" spans="1:7" ht="18.75" customHeight="1" x14ac:dyDescent="0.3">
      <c r="A184" s="33"/>
    </row>
    <row r="185" spans="1:7" ht="18.75" customHeight="1" x14ac:dyDescent="0.3">
      <c r="A185" s="33"/>
    </row>
    <row r="186" spans="1:7" ht="18.75" customHeight="1" x14ac:dyDescent="0.3">
      <c r="A186" s="33"/>
    </row>
    <row r="187" spans="1:7" ht="18.75" customHeight="1" x14ac:dyDescent="0.3">
      <c r="A187" s="33"/>
    </row>
    <row r="188" spans="1:7" ht="18.75" customHeight="1" x14ac:dyDescent="0.3">
      <c r="A188" s="33"/>
    </row>
    <row r="189" spans="1:7" ht="18.75" customHeight="1" x14ac:dyDescent="0.3">
      <c r="A189" s="33"/>
    </row>
    <row r="190" spans="1:7" x14ac:dyDescent="0.3">
      <c r="A190" s="33"/>
    </row>
    <row r="191" spans="1:7" x14ac:dyDescent="0.3">
      <c r="A191" s="33"/>
    </row>
    <row r="192" spans="1:7" x14ac:dyDescent="0.3">
      <c r="A192" s="33"/>
    </row>
    <row r="193" spans="1:7" x14ac:dyDescent="0.3">
      <c r="A193" s="33"/>
    </row>
    <row r="194" spans="1:7" x14ac:dyDescent="0.3">
      <c r="A194" s="33"/>
    </row>
    <row r="195" spans="1:7" x14ac:dyDescent="0.3">
      <c r="A195" s="33"/>
    </row>
    <row r="196" spans="1:7" x14ac:dyDescent="0.3">
      <c r="A196" s="33"/>
    </row>
    <row r="197" spans="1:7" x14ac:dyDescent="0.3">
      <c r="A197" s="33"/>
    </row>
    <row r="198" spans="1:7" x14ac:dyDescent="0.3">
      <c r="A198" s="33"/>
    </row>
    <row r="199" spans="1:7" x14ac:dyDescent="0.3">
      <c r="A199" s="33"/>
    </row>
    <row r="200" spans="1:7" x14ac:dyDescent="0.3">
      <c r="A200" s="33"/>
    </row>
    <row r="201" spans="1:7" s="16" customFormat="1" x14ac:dyDescent="0.3">
      <c r="A201" s="33"/>
      <c r="C201" s="123"/>
      <c r="D201" s="123"/>
      <c r="E201" s="123"/>
      <c r="F201" s="123"/>
      <c r="G201" s="123"/>
    </row>
    <row r="202" spans="1:7" s="16" customFormat="1" x14ac:dyDescent="0.3">
      <c r="A202" s="33"/>
      <c r="C202" s="123"/>
      <c r="D202" s="123"/>
      <c r="E202" s="123"/>
      <c r="F202" s="123"/>
      <c r="G202" s="123"/>
    </row>
    <row r="203" spans="1:7" s="16" customFormat="1" x14ac:dyDescent="0.3">
      <c r="A203" s="33"/>
      <c r="C203" s="123"/>
      <c r="D203" s="123"/>
      <c r="E203" s="123"/>
      <c r="F203" s="123"/>
      <c r="G203" s="123"/>
    </row>
    <row r="204" spans="1:7" s="16" customFormat="1" x14ac:dyDescent="0.3">
      <c r="A204" s="25"/>
      <c r="C204" s="123"/>
      <c r="D204" s="123"/>
      <c r="E204" s="123"/>
      <c r="F204" s="123"/>
      <c r="G204" s="123"/>
    </row>
    <row r="205" spans="1:7" s="16" customFormat="1" x14ac:dyDescent="0.3">
      <c r="A205" s="33"/>
      <c r="C205" s="123"/>
      <c r="D205" s="123"/>
      <c r="E205" s="123"/>
      <c r="F205" s="123"/>
      <c r="G205" s="123"/>
    </row>
    <row r="206" spans="1:7" s="16" customFormat="1" x14ac:dyDescent="0.3">
      <c r="A206" s="33"/>
      <c r="C206" s="123"/>
      <c r="D206" s="123"/>
      <c r="E206" s="123"/>
      <c r="F206" s="123"/>
      <c r="G206" s="123"/>
    </row>
    <row r="207" spans="1:7" x14ac:dyDescent="0.3">
      <c r="A207" s="33"/>
    </row>
    <row r="208" spans="1:7" x14ac:dyDescent="0.3">
      <c r="A208" s="33"/>
    </row>
    <row r="209" spans="1:1" x14ac:dyDescent="0.3">
      <c r="A209" s="33"/>
    </row>
    <row r="210" spans="1:1" x14ac:dyDescent="0.3">
      <c r="A210" s="33"/>
    </row>
    <row r="211" spans="1:1" x14ac:dyDescent="0.3">
      <c r="A211" s="33"/>
    </row>
    <row r="212" spans="1:1" x14ac:dyDescent="0.3">
      <c r="A212" s="33"/>
    </row>
    <row r="213" spans="1:1" x14ac:dyDescent="0.3">
      <c r="A213" s="33"/>
    </row>
    <row r="214" spans="1:1" x14ac:dyDescent="0.3">
      <c r="A214" s="33"/>
    </row>
    <row r="215" spans="1:1" x14ac:dyDescent="0.3">
      <c r="A215" s="33"/>
    </row>
  </sheetData>
  <conditionalFormatting sqref="C3:G148">
    <cfRule type="cellIs" dxfId="11" priority="1" operator="equal">
      <formula>TRUE</formula>
    </cfRule>
  </conditionalFormatting>
  <pageMargins left="0.59055118110236227" right="0.39370078740157483" top="1.4960629921259843" bottom="0.62992125984251968" header="0.31496062992125984" footer="0.15748031496062992"/>
  <pageSetup paperSize="9" scale="88"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302072
vom 04.11.2020
Erstellt von: E237202</oddHeader>
    <oddFooter xml:space="preserve">&amp;L&amp;9Unverbindlicher Vorschlag vom: 04.11.2020
gültig bis: 02.12.2020&amp;C&amp;9RAP Rechner 20.1 (KT 2016 RS)
&amp;R&amp;9&amp;P von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NS_VSU_GB">
    <pageSetUpPr fitToPage="1"/>
  </sheetPr>
  <dimension ref="A1:G1048255"/>
  <sheetViews>
    <sheetView showGridLines="0" workbookViewId="0">
      <pane ySplit="1" topLeftCell="A2" activePane="bottomLeft" state="frozen"/>
      <selection activeCell="E8" sqref="E8"/>
      <selection pane="bottomLeft" activeCell="E8" sqref="E8"/>
    </sheetView>
  </sheetViews>
  <sheetFormatPr baseColWidth="10" defaultColWidth="13" defaultRowHeight="13" x14ac:dyDescent="0.3"/>
  <cols>
    <col min="1" max="1" width="79.58203125" style="40" customWidth="1"/>
    <col min="2" max="2" width="17.75" style="41" customWidth="1"/>
    <col min="3" max="7" width="13" style="124"/>
    <col min="8" max="16384" width="13" style="34"/>
  </cols>
  <sheetData>
    <row r="1" spans="1:7" ht="18" customHeight="1" x14ac:dyDescent="0.3">
      <c r="A1" s="215" t="s">
        <v>89</v>
      </c>
      <c r="B1" s="215"/>
      <c r="C1" s="123" t="s">
        <v>380</v>
      </c>
      <c r="D1" s="123" t="s">
        <v>380</v>
      </c>
      <c r="E1" s="123" t="s">
        <v>381</v>
      </c>
      <c r="F1" s="123" t="s">
        <v>381</v>
      </c>
      <c r="G1" s="124" t="s">
        <v>484</v>
      </c>
    </row>
    <row r="2" spans="1:7" ht="15" customHeight="1" x14ac:dyDescent="0.3">
      <c r="A2" s="33"/>
      <c r="B2" s="35"/>
      <c r="C2" s="135" t="s">
        <v>510</v>
      </c>
      <c r="D2" s="135" t="s">
        <v>511</v>
      </c>
      <c r="E2" s="135" t="s">
        <v>510</v>
      </c>
      <c r="F2" s="135" t="s">
        <v>511</v>
      </c>
    </row>
    <row r="3" spans="1:7" s="37" customFormat="1" ht="18" customHeight="1" x14ac:dyDescent="0.3">
      <c r="A3" s="136" t="s">
        <v>385</v>
      </c>
      <c r="B3" s="36"/>
      <c r="C3" s="123" t="b">
        <v>1</v>
      </c>
      <c r="D3" s="123"/>
      <c r="E3" s="123"/>
      <c r="F3" s="123"/>
      <c r="G3" s="123"/>
    </row>
    <row r="4" spans="1:7" s="37" customFormat="1" ht="18" customHeight="1" x14ac:dyDescent="0.3">
      <c r="A4" s="136" t="s">
        <v>384</v>
      </c>
      <c r="B4" s="36"/>
      <c r="C4" s="123"/>
      <c r="D4" s="123" t="b">
        <v>1</v>
      </c>
      <c r="E4" s="123"/>
      <c r="F4" s="123"/>
      <c r="G4" s="123"/>
    </row>
    <row r="5" spans="1:7" s="37" customFormat="1" ht="18" customHeight="1" x14ac:dyDescent="0.3">
      <c r="A5" s="136" t="s">
        <v>383</v>
      </c>
      <c r="B5" s="36"/>
      <c r="C5" s="123"/>
      <c r="D5" s="123"/>
      <c r="E5" s="123" t="b">
        <v>1</v>
      </c>
      <c r="F5" s="123"/>
      <c r="G5" s="123"/>
    </row>
    <row r="6" spans="1:7" s="37" customFormat="1" ht="18" customHeight="1" x14ac:dyDescent="0.3">
      <c r="A6" s="136" t="s">
        <v>382</v>
      </c>
      <c r="B6" s="36"/>
      <c r="C6" s="123"/>
      <c r="D6" s="123"/>
      <c r="E6" s="123"/>
      <c r="F6" s="123" t="b">
        <v>1</v>
      </c>
      <c r="G6" s="123"/>
    </row>
    <row r="7" spans="1:7" s="37" customFormat="1" ht="18.75" customHeight="1" x14ac:dyDescent="0.3">
      <c r="A7" s="27" t="s">
        <v>90</v>
      </c>
      <c r="B7" s="36"/>
      <c r="C7" s="123" t="b">
        <v>1</v>
      </c>
      <c r="D7" s="123" t="b">
        <v>1</v>
      </c>
      <c r="E7" s="123" t="b">
        <v>1</v>
      </c>
      <c r="F7" s="123" t="b">
        <v>1</v>
      </c>
      <c r="G7" s="123"/>
    </row>
    <row r="8" spans="1:7" s="37" customFormat="1" ht="18.75" customHeight="1" x14ac:dyDescent="0.3">
      <c r="A8" s="31" t="s">
        <v>91</v>
      </c>
      <c r="B8" s="36" t="s">
        <v>312</v>
      </c>
      <c r="C8" s="123"/>
      <c r="D8" s="123"/>
      <c r="E8" s="123" t="b">
        <v>1</v>
      </c>
      <c r="F8" s="123" t="b">
        <v>1</v>
      </c>
      <c r="G8" s="123"/>
    </row>
    <row r="9" spans="1:7" s="37" customFormat="1" ht="18.75" customHeight="1" x14ac:dyDescent="0.3">
      <c r="A9" s="31" t="s">
        <v>92</v>
      </c>
      <c r="B9" s="36" t="s">
        <v>93</v>
      </c>
      <c r="C9" s="123"/>
      <c r="D9" s="123"/>
      <c r="E9" s="123" t="b">
        <v>1</v>
      </c>
      <c r="F9" s="123" t="b">
        <v>1</v>
      </c>
      <c r="G9" s="123"/>
    </row>
    <row r="10" spans="1:7" s="37" customFormat="1" ht="18.75" customHeight="1" x14ac:dyDescent="0.3">
      <c r="A10" s="31" t="s">
        <v>91</v>
      </c>
      <c r="B10" s="36" t="s">
        <v>149</v>
      </c>
      <c r="C10" s="123" t="b">
        <v>1</v>
      </c>
      <c r="D10" s="123" t="b">
        <v>1</v>
      </c>
      <c r="E10" s="123"/>
      <c r="F10" s="123"/>
      <c r="G10" s="123"/>
    </row>
    <row r="11" spans="1:7" s="37" customFormat="1" ht="18.75" customHeight="1" x14ac:dyDescent="0.3">
      <c r="A11" s="31" t="s">
        <v>92</v>
      </c>
      <c r="B11" s="36" t="s">
        <v>149</v>
      </c>
      <c r="C11" s="123" t="b">
        <v>1</v>
      </c>
      <c r="D11" s="123" t="b">
        <v>1</v>
      </c>
      <c r="E11" s="123"/>
      <c r="F11" s="123"/>
      <c r="G11" s="123"/>
    </row>
    <row r="12" spans="1:7" s="37" customFormat="1" ht="18.75" customHeight="1" x14ac:dyDescent="0.3">
      <c r="A12" s="27" t="s">
        <v>94</v>
      </c>
      <c r="B12" s="36"/>
      <c r="C12" s="123" t="b">
        <v>1</v>
      </c>
      <c r="D12" s="123" t="b">
        <v>1</v>
      </c>
      <c r="E12" s="123" t="b">
        <v>1</v>
      </c>
      <c r="F12" s="123" t="b">
        <v>1</v>
      </c>
      <c r="G12" s="123"/>
    </row>
    <row r="13" spans="1:7" s="37" customFormat="1" ht="44.25" customHeight="1" x14ac:dyDescent="0.3">
      <c r="A13" s="31" t="s">
        <v>95</v>
      </c>
      <c r="B13" s="36"/>
      <c r="C13" s="123" t="b">
        <v>1</v>
      </c>
      <c r="D13" s="123" t="b">
        <v>1</v>
      </c>
      <c r="E13" s="123" t="b">
        <v>1</v>
      </c>
      <c r="F13" s="123" t="b">
        <v>1</v>
      </c>
      <c r="G13" s="123"/>
    </row>
    <row r="14" spans="1:7" s="37" customFormat="1" ht="18.75" customHeight="1" x14ac:dyDescent="0.3">
      <c r="A14" s="30" t="s">
        <v>96</v>
      </c>
      <c r="B14" s="36"/>
      <c r="C14" s="123" t="b">
        <v>1</v>
      </c>
      <c r="D14" s="123" t="b">
        <v>1</v>
      </c>
      <c r="E14" s="123" t="b">
        <v>1</v>
      </c>
      <c r="F14" s="123" t="b">
        <v>1</v>
      </c>
      <c r="G14" s="123"/>
    </row>
    <row r="15" spans="1:7" s="37" customFormat="1" ht="18.75" customHeight="1" x14ac:dyDescent="0.3">
      <c r="A15" s="31" t="s">
        <v>97</v>
      </c>
      <c r="B15" s="36"/>
      <c r="C15" s="123" t="b">
        <v>1</v>
      </c>
      <c r="D15" s="123" t="b">
        <v>1</v>
      </c>
      <c r="E15" s="123" t="b">
        <v>1</v>
      </c>
      <c r="F15" s="123" t="b">
        <v>1</v>
      </c>
      <c r="G15" s="123"/>
    </row>
    <row r="16" spans="1:7" s="37" customFormat="1" ht="18.75" customHeight="1" x14ac:dyDescent="0.3">
      <c r="A16" s="29" t="s">
        <v>311</v>
      </c>
      <c r="B16" s="36"/>
      <c r="C16" s="123"/>
      <c r="D16" s="123"/>
      <c r="E16" s="123" t="b">
        <v>1</v>
      </c>
      <c r="F16" s="123" t="b">
        <v>1</v>
      </c>
      <c r="G16" s="123"/>
    </row>
    <row r="17" spans="1:7" s="37" customFormat="1" ht="18.75" customHeight="1" x14ac:dyDescent="0.3">
      <c r="A17" s="29" t="s">
        <v>483</v>
      </c>
      <c r="B17" s="36"/>
      <c r="C17" s="123" t="b">
        <v>1</v>
      </c>
      <c r="D17" s="123" t="b">
        <v>1</v>
      </c>
      <c r="E17" s="123"/>
      <c r="F17" s="123"/>
      <c r="G17" s="123"/>
    </row>
    <row r="18" spans="1:7" s="37" customFormat="1" ht="18.75" customHeight="1" x14ac:dyDescent="0.3">
      <c r="A18" s="28" t="s">
        <v>98</v>
      </c>
      <c r="B18" s="36"/>
      <c r="C18" s="123" t="b">
        <v>1</v>
      </c>
      <c r="D18" s="123" t="b">
        <v>1</v>
      </c>
      <c r="E18" s="123" t="b">
        <v>1</v>
      </c>
      <c r="F18" s="123" t="b">
        <v>1</v>
      </c>
      <c r="G18" s="123"/>
    </row>
    <row r="19" spans="1:7" s="37" customFormat="1" ht="18.75" customHeight="1" x14ac:dyDescent="0.3">
      <c r="A19" s="31" t="s">
        <v>99</v>
      </c>
      <c r="B19" s="36"/>
      <c r="C19" s="123" t="b">
        <v>1</v>
      </c>
      <c r="D19" s="123" t="b">
        <v>1</v>
      </c>
      <c r="E19" s="123" t="b">
        <v>1</v>
      </c>
      <c r="F19" s="123" t="b">
        <v>1</v>
      </c>
      <c r="G19" s="123"/>
    </row>
    <row r="20" spans="1:7" s="37" customFormat="1" ht="18.75" customHeight="1" x14ac:dyDescent="0.3">
      <c r="A20" s="31" t="s">
        <v>91</v>
      </c>
      <c r="B20" s="36" t="s">
        <v>100</v>
      </c>
      <c r="C20" s="123"/>
      <c r="D20" s="123"/>
      <c r="E20" s="123" t="b">
        <v>1</v>
      </c>
      <c r="F20" s="123" t="b">
        <v>1</v>
      </c>
      <c r="G20" s="123"/>
    </row>
    <row r="21" spans="1:7" s="37" customFormat="1" ht="18.75" customHeight="1" x14ac:dyDescent="0.3">
      <c r="A21" s="31" t="s">
        <v>92</v>
      </c>
      <c r="B21" s="36" t="s">
        <v>100</v>
      </c>
      <c r="C21" s="123"/>
      <c r="D21" s="123"/>
      <c r="E21" s="123" t="b">
        <v>1</v>
      </c>
      <c r="F21" s="123" t="b">
        <v>1</v>
      </c>
      <c r="G21" s="123"/>
    </row>
    <row r="22" spans="1:7" s="37" customFormat="1" ht="18.75" customHeight="1" x14ac:dyDescent="0.3">
      <c r="A22" s="31" t="s">
        <v>91</v>
      </c>
      <c r="B22" s="36" t="s">
        <v>150</v>
      </c>
      <c r="C22" s="123" t="b">
        <v>1</v>
      </c>
      <c r="D22" s="123" t="b">
        <v>1</v>
      </c>
      <c r="E22" s="123"/>
      <c r="F22" s="123"/>
      <c r="G22" s="123"/>
    </row>
    <row r="23" spans="1:7" s="37" customFormat="1" ht="18.75" customHeight="1" x14ac:dyDescent="0.3">
      <c r="A23" s="31" t="s">
        <v>92</v>
      </c>
      <c r="B23" s="36" t="s">
        <v>93</v>
      </c>
      <c r="C23" s="123" t="b">
        <v>1</v>
      </c>
      <c r="D23" s="123" t="b">
        <v>1</v>
      </c>
      <c r="E23" s="123"/>
      <c r="F23" s="123"/>
      <c r="G23" s="123"/>
    </row>
    <row r="24" spans="1:7" s="37" customFormat="1" ht="15" customHeight="1" x14ac:dyDescent="0.3">
      <c r="A24" s="33"/>
      <c r="B24" s="36"/>
      <c r="C24" s="123" t="b">
        <v>1</v>
      </c>
      <c r="D24" s="123" t="b">
        <v>1</v>
      </c>
      <c r="E24" s="123" t="b">
        <v>1</v>
      </c>
      <c r="F24" s="123" t="b">
        <v>1</v>
      </c>
      <c r="G24" s="123" t="b">
        <v>1</v>
      </c>
    </row>
    <row r="25" spans="1:7" s="37" customFormat="1" ht="18.75" customHeight="1" x14ac:dyDescent="0.3">
      <c r="A25" s="27" t="str">
        <f>IF(Startseite!E42&gt;0,"Immobilien Rechtsschutz für "&amp;Startseite!E42&amp;" weitere Wohneinheit(en)","")</f>
        <v>Immobilien Rechtsschutz für 1 weitere Wohneinheit(en)</v>
      </c>
      <c r="B25" s="36"/>
      <c r="C25" s="123"/>
      <c r="D25" s="123"/>
      <c r="E25" s="123"/>
      <c r="F25" s="123"/>
      <c r="G25" s="123" t="b">
        <v>1</v>
      </c>
    </row>
    <row r="26" spans="1:7" s="37" customFormat="1" ht="18.75" customHeight="1" x14ac:dyDescent="0.3">
      <c r="A26" s="89" t="s">
        <v>289</v>
      </c>
      <c r="B26" s="36"/>
      <c r="C26" s="123"/>
      <c r="D26" s="123"/>
      <c r="E26" s="123"/>
      <c r="F26" s="123"/>
      <c r="G26" s="123" t="b">
        <v>1</v>
      </c>
    </row>
    <row r="27" spans="1:7" s="37" customFormat="1" ht="18.75" customHeight="1" x14ac:dyDescent="0.3">
      <c r="A27" s="27" t="s">
        <v>90</v>
      </c>
      <c r="B27" s="36"/>
      <c r="C27" s="123"/>
      <c r="D27" s="123"/>
      <c r="E27" s="123"/>
      <c r="F27" s="123"/>
      <c r="G27" s="123" t="b">
        <v>1</v>
      </c>
    </row>
    <row r="28" spans="1:7" s="37" customFormat="1" ht="18.75" customHeight="1" x14ac:dyDescent="0.3">
      <c r="A28" s="31" t="s">
        <v>91</v>
      </c>
      <c r="B28" s="36" t="s">
        <v>312</v>
      </c>
      <c r="C28" s="123"/>
      <c r="D28" s="123"/>
      <c r="E28" s="123"/>
      <c r="F28" s="123"/>
      <c r="G28" s="123" t="b">
        <v>1</v>
      </c>
    </row>
    <row r="29" spans="1:7" s="37" customFormat="1" ht="18.75" customHeight="1" x14ac:dyDescent="0.3">
      <c r="A29" s="27" t="s">
        <v>94</v>
      </c>
      <c r="B29" s="36"/>
      <c r="C29" s="123"/>
      <c r="D29" s="123"/>
      <c r="E29" s="123"/>
      <c r="F29" s="123"/>
      <c r="G29" s="123" t="b">
        <v>1</v>
      </c>
    </row>
    <row r="30" spans="1:7" s="37" customFormat="1" ht="18.75" customHeight="1" x14ac:dyDescent="0.3">
      <c r="A30" s="31" t="s">
        <v>291</v>
      </c>
      <c r="B30" s="36"/>
      <c r="C30" s="123"/>
      <c r="D30" s="123"/>
      <c r="E30" s="123"/>
      <c r="F30" s="123"/>
      <c r="G30" s="123" t="b">
        <v>1</v>
      </c>
    </row>
    <row r="31" spans="1:7" s="37" customFormat="1" ht="15" customHeight="1" x14ac:dyDescent="0.3">
      <c r="A31" s="33"/>
      <c r="B31" s="38"/>
      <c r="C31" s="123"/>
      <c r="D31" s="123"/>
      <c r="E31" s="123"/>
      <c r="F31" s="123"/>
      <c r="G31" s="123" t="b">
        <v>1</v>
      </c>
    </row>
    <row r="32" spans="1:7" s="37" customFormat="1" ht="18" customHeight="1" x14ac:dyDescent="0.3">
      <c r="A32" s="140" t="s">
        <v>102</v>
      </c>
      <c r="B32" s="140"/>
      <c r="C32" s="123" t="b">
        <v>1</v>
      </c>
      <c r="D32" s="123" t="b">
        <v>1</v>
      </c>
      <c r="E32" s="123" t="b">
        <v>1</v>
      </c>
      <c r="F32" s="123" t="b">
        <v>1</v>
      </c>
      <c r="G32" s="123" t="b">
        <v>1</v>
      </c>
    </row>
    <row r="33" spans="1:7" s="37" customFormat="1" ht="15" customHeight="1" x14ac:dyDescent="0.3">
      <c r="A33" s="33"/>
      <c r="B33" s="38"/>
      <c r="C33" s="123" t="b">
        <v>1</v>
      </c>
      <c r="D33" s="123" t="b">
        <v>1</v>
      </c>
      <c r="E33" s="123" t="b">
        <v>1</v>
      </c>
      <c r="F33" s="123" t="b">
        <v>1</v>
      </c>
      <c r="G33" s="123" t="b">
        <v>1</v>
      </c>
    </row>
    <row r="34" spans="1:7" s="37" customFormat="1" ht="18.75" customHeight="1" x14ac:dyDescent="0.3">
      <c r="A34" s="136" t="s">
        <v>385</v>
      </c>
      <c r="B34" s="38"/>
      <c r="C34" s="123" t="b">
        <v>1</v>
      </c>
      <c r="D34" s="123"/>
      <c r="E34" s="123"/>
      <c r="F34" s="123"/>
      <c r="G34" s="123"/>
    </row>
    <row r="35" spans="1:7" s="37" customFormat="1" ht="18.75" customHeight="1" x14ac:dyDescent="0.3">
      <c r="A35" s="136" t="s">
        <v>384</v>
      </c>
      <c r="B35" s="38"/>
      <c r="C35" s="123"/>
      <c r="D35" s="123" t="b">
        <v>1</v>
      </c>
      <c r="E35" s="123"/>
      <c r="F35" s="123"/>
      <c r="G35" s="123"/>
    </row>
    <row r="36" spans="1:7" s="37" customFormat="1" ht="18.75" customHeight="1" x14ac:dyDescent="0.3">
      <c r="A36" s="136" t="s">
        <v>383</v>
      </c>
      <c r="B36" s="38"/>
      <c r="C36" s="123"/>
      <c r="D36" s="123"/>
      <c r="E36" s="123" t="b">
        <v>1</v>
      </c>
      <c r="F36" s="123"/>
      <c r="G36" s="123"/>
    </row>
    <row r="37" spans="1:7" s="37" customFormat="1" ht="18.75" customHeight="1" x14ac:dyDescent="0.3">
      <c r="A37" s="136" t="s">
        <v>382</v>
      </c>
      <c r="B37" s="38"/>
      <c r="C37" s="123"/>
      <c r="D37" s="123"/>
      <c r="E37" s="123"/>
      <c r="F37" s="123" t="b">
        <v>1</v>
      </c>
      <c r="G37" s="123"/>
    </row>
    <row r="38" spans="1:7" s="37" customFormat="1" ht="21" customHeight="1" x14ac:dyDescent="0.3">
      <c r="A38" s="137" t="s">
        <v>485</v>
      </c>
      <c r="B38" s="38" t="str">
        <f>Startseite!$E$38</f>
        <v>250 Euro</v>
      </c>
      <c r="C38" s="123" t="b">
        <v>1</v>
      </c>
      <c r="D38" s="123" t="b">
        <v>1</v>
      </c>
      <c r="E38" s="123" t="b">
        <v>1</v>
      </c>
      <c r="F38" s="123" t="b">
        <v>1</v>
      </c>
      <c r="G38" s="123"/>
    </row>
    <row r="39" spans="1:7" s="37" customFormat="1" ht="18.75" customHeight="1" x14ac:dyDescent="0.3">
      <c r="A39" s="33"/>
      <c r="B39" s="38"/>
      <c r="C39" s="123" t="b">
        <v>1</v>
      </c>
      <c r="D39" s="123" t="b">
        <v>1</v>
      </c>
      <c r="E39" s="123" t="b">
        <v>1</v>
      </c>
      <c r="F39" s="123" t="b">
        <v>1</v>
      </c>
      <c r="G39" s="123" t="b">
        <v>1</v>
      </c>
    </row>
    <row r="40" spans="1:7" s="37" customFormat="1" ht="18.75" customHeight="1" x14ac:dyDescent="0.3">
      <c r="A40" s="27" t="str">
        <f>IF(Startseite!E42&gt;0,"Immobilien Rechtsschutz für "&amp;Startseite!E42&amp;" weitere Wohneinheit(en)","")</f>
        <v>Immobilien Rechtsschutz für 1 weitere Wohneinheit(en)</v>
      </c>
      <c r="B40" s="38"/>
      <c r="C40" s="123"/>
      <c r="D40" s="123"/>
      <c r="E40" s="123"/>
      <c r="F40" s="123"/>
      <c r="G40" s="123" t="b">
        <v>1</v>
      </c>
    </row>
    <row r="41" spans="1:7" s="37" customFormat="1" ht="21" customHeight="1" x14ac:dyDescent="0.3">
      <c r="A41" s="137" t="s">
        <v>485</v>
      </c>
      <c r="B41" s="38" t="str">
        <f>Startseite!$E$38</f>
        <v>250 Euro</v>
      </c>
      <c r="C41" s="123"/>
      <c r="D41" s="123"/>
      <c r="E41" s="123"/>
      <c r="F41" s="123"/>
      <c r="G41" s="123" t="b">
        <v>1</v>
      </c>
    </row>
    <row r="42" spans="1:7" s="37" customFormat="1" ht="15" customHeight="1" x14ac:dyDescent="0.3">
      <c r="A42" s="33"/>
      <c r="B42" s="38"/>
      <c r="C42" s="123"/>
      <c r="D42" s="123"/>
      <c r="E42" s="123"/>
      <c r="F42" s="123"/>
      <c r="G42" s="123" t="b">
        <v>1</v>
      </c>
    </row>
    <row r="43" spans="1:7" s="37" customFormat="1" ht="36" customHeight="1" x14ac:dyDescent="0.3">
      <c r="A43" s="137" t="s">
        <v>486</v>
      </c>
      <c r="B43" s="137"/>
      <c r="C43" s="123" t="b">
        <v>1</v>
      </c>
      <c r="D43" s="123" t="b">
        <v>1</v>
      </c>
      <c r="E43" s="123" t="b">
        <v>1</v>
      </c>
      <c r="F43" s="123" t="b">
        <v>1</v>
      </c>
      <c r="G43" s="123" t="b">
        <v>1</v>
      </c>
    </row>
    <row r="44" spans="1:7" s="37" customFormat="1" ht="62.25" customHeight="1" x14ac:dyDescent="0.3">
      <c r="A44" s="137" t="s">
        <v>487</v>
      </c>
      <c r="B44" s="137"/>
      <c r="C44" s="123" t="b">
        <v>1</v>
      </c>
      <c r="D44" s="123" t="b">
        <v>1</v>
      </c>
      <c r="E44" s="123" t="b">
        <v>1</v>
      </c>
      <c r="F44" s="123" t="b">
        <v>1</v>
      </c>
      <c r="G44" s="123" t="b">
        <v>1</v>
      </c>
    </row>
    <row r="45" spans="1:7" s="37" customFormat="1" ht="21" customHeight="1" x14ac:dyDescent="0.3">
      <c r="A45" s="137" t="s">
        <v>488</v>
      </c>
      <c r="B45" s="137"/>
      <c r="C45" s="123" t="b">
        <v>1</v>
      </c>
      <c r="D45" s="123" t="b">
        <v>1</v>
      </c>
      <c r="E45" s="123" t="b">
        <v>1</v>
      </c>
      <c r="F45" s="123" t="b">
        <v>1</v>
      </c>
      <c r="G45" s="123" t="b">
        <v>1</v>
      </c>
    </row>
    <row r="46" spans="1:7" s="37" customFormat="1" ht="21" customHeight="1" x14ac:dyDescent="0.3">
      <c r="A46" s="138" t="s">
        <v>492</v>
      </c>
      <c r="B46" s="137"/>
      <c r="C46" s="123" t="b">
        <v>1</v>
      </c>
      <c r="D46" s="123" t="b">
        <v>1</v>
      </c>
      <c r="E46" s="123" t="b">
        <v>1</v>
      </c>
      <c r="F46" s="123" t="b">
        <v>1</v>
      </c>
      <c r="G46" s="123" t="b">
        <v>1</v>
      </c>
    </row>
    <row r="47" spans="1:7" s="37" customFormat="1" ht="36" customHeight="1" x14ac:dyDescent="0.3">
      <c r="A47" s="138" t="s">
        <v>522</v>
      </c>
      <c r="B47" s="137"/>
      <c r="C47" s="123" t="b">
        <v>1</v>
      </c>
      <c r="D47" s="123" t="b">
        <v>1</v>
      </c>
      <c r="E47" s="123" t="b">
        <v>1</v>
      </c>
      <c r="F47" s="123" t="b">
        <v>1</v>
      </c>
      <c r="G47" s="123" t="b">
        <v>1</v>
      </c>
    </row>
    <row r="48" spans="1:7" s="37" customFormat="1" ht="81" customHeight="1" x14ac:dyDescent="0.3">
      <c r="A48" s="137" t="s">
        <v>489</v>
      </c>
      <c r="B48" s="137"/>
      <c r="C48" s="123" t="b">
        <v>1</v>
      </c>
      <c r="D48" s="123" t="b">
        <v>1</v>
      </c>
      <c r="E48" s="123" t="b">
        <v>1</v>
      </c>
      <c r="F48" s="123" t="b">
        <v>1</v>
      </c>
      <c r="G48" s="123" t="b">
        <v>1</v>
      </c>
    </row>
    <row r="49" spans="1:7" s="37" customFormat="1" ht="36" customHeight="1" x14ac:dyDescent="0.3">
      <c r="A49" s="137" t="s">
        <v>490</v>
      </c>
      <c r="B49" s="137"/>
      <c r="C49" s="123" t="b">
        <v>1</v>
      </c>
      <c r="D49" s="123" t="b">
        <v>1</v>
      </c>
      <c r="E49" s="123" t="b">
        <v>1</v>
      </c>
      <c r="F49" s="123" t="b">
        <v>1</v>
      </c>
      <c r="G49" s="123" t="b">
        <v>1</v>
      </c>
    </row>
    <row r="50" spans="1:7" s="37" customFormat="1" ht="36" customHeight="1" x14ac:dyDescent="0.3">
      <c r="A50" s="137" t="s">
        <v>491</v>
      </c>
      <c r="B50" s="137"/>
      <c r="C50" s="123" t="b">
        <v>1</v>
      </c>
      <c r="D50" s="123" t="b">
        <v>1</v>
      </c>
      <c r="E50" s="123" t="b">
        <v>1</v>
      </c>
      <c r="F50" s="123" t="b">
        <v>1</v>
      </c>
      <c r="G50" s="123" t="b">
        <v>1</v>
      </c>
    </row>
    <row r="51" spans="1:7" ht="81" customHeight="1" x14ac:dyDescent="0.3">
      <c r="A51" s="137" t="s">
        <v>493</v>
      </c>
      <c r="B51" s="137"/>
      <c r="C51" s="123" t="b">
        <v>1</v>
      </c>
      <c r="D51" s="123" t="b">
        <v>1</v>
      </c>
      <c r="E51" s="123" t="b">
        <v>1</v>
      </c>
      <c r="F51" s="123" t="b">
        <v>1</v>
      </c>
      <c r="G51" s="123" t="b">
        <v>1</v>
      </c>
    </row>
    <row r="52" spans="1:7" s="37" customFormat="1" ht="18.75" customHeight="1" x14ac:dyDescent="0.3">
      <c r="A52" s="33"/>
      <c r="B52" s="38"/>
      <c r="C52" s="123"/>
      <c r="D52" s="123"/>
      <c r="E52" s="123"/>
      <c r="F52" s="123"/>
      <c r="G52" s="123"/>
    </row>
    <row r="53" spans="1:7" ht="18.75" customHeight="1" x14ac:dyDescent="0.3">
      <c r="A53" s="33"/>
      <c r="B53" s="39"/>
    </row>
    <row r="54" spans="1:7" s="37" customFormat="1" ht="18.75" customHeight="1" x14ac:dyDescent="0.3">
      <c r="A54" s="33"/>
      <c r="B54" s="38"/>
      <c r="C54" s="123"/>
      <c r="D54" s="123"/>
      <c r="E54" s="123"/>
      <c r="F54" s="123"/>
      <c r="G54" s="123"/>
    </row>
    <row r="55" spans="1:7" s="37" customFormat="1" ht="18.75" customHeight="1" x14ac:dyDescent="0.3">
      <c r="A55" s="33"/>
      <c r="B55" s="38"/>
      <c r="C55" s="123"/>
      <c r="D55" s="123"/>
      <c r="E55" s="123"/>
      <c r="F55" s="123"/>
      <c r="G55" s="123"/>
    </row>
    <row r="56" spans="1:7" s="37" customFormat="1" ht="18.75" customHeight="1" x14ac:dyDescent="0.3">
      <c r="A56" s="33"/>
      <c r="B56" s="38"/>
      <c r="C56" s="123"/>
      <c r="D56" s="123"/>
      <c r="E56" s="123"/>
      <c r="F56" s="123"/>
      <c r="G56" s="123"/>
    </row>
    <row r="57" spans="1:7" s="37" customFormat="1" ht="18.75" customHeight="1" x14ac:dyDescent="0.3">
      <c r="A57" s="33"/>
      <c r="B57" s="38"/>
      <c r="C57" s="123"/>
      <c r="D57" s="123"/>
      <c r="E57" s="123"/>
      <c r="F57" s="123"/>
      <c r="G57" s="123"/>
    </row>
    <row r="58" spans="1:7" s="37" customFormat="1" ht="18.75" customHeight="1" x14ac:dyDescent="0.3">
      <c r="A58" s="33"/>
      <c r="B58" s="38"/>
      <c r="C58" s="123"/>
      <c r="D58" s="123"/>
      <c r="E58" s="123"/>
      <c r="F58" s="123"/>
      <c r="G58" s="123"/>
    </row>
    <row r="59" spans="1:7" s="37" customFormat="1" ht="18.75" customHeight="1" x14ac:dyDescent="0.3">
      <c r="A59" s="33"/>
      <c r="B59" s="38"/>
      <c r="C59" s="123"/>
      <c r="D59" s="123"/>
      <c r="E59" s="123"/>
      <c r="F59" s="123"/>
      <c r="G59" s="123"/>
    </row>
    <row r="60" spans="1:7" s="37" customFormat="1" ht="18.75" customHeight="1" x14ac:dyDescent="0.3">
      <c r="A60" s="33"/>
      <c r="B60" s="38"/>
      <c r="C60" s="123"/>
      <c r="D60" s="123"/>
      <c r="E60" s="123"/>
      <c r="F60" s="123"/>
      <c r="G60" s="123"/>
    </row>
    <row r="61" spans="1:7" s="37" customFormat="1" ht="18.75" customHeight="1" x14ac:dyDescent="0.3">
      <c r="A61" s="33"/>
      <c r="B61" s="38"/>
      <c r="C61" s="123"/>
      <c r="D61" s="123"/>
      <c r="E61" s="123"/>
      <c r="F61" s="123"/>
      <c r="G61" s="123"/>
    </row>
    <row r="62" spans="1:7" s="37" customFormat="1" ht="18.75" customHeight="1" x14ac:dyDescent="0.3">
      <c r="A62" s="33"/>
      <c r="B62" s="38"/>
      <c r="C62" s="123"/>
      <c r="D62" s="123"/>
      <c r="E62" s="123"/>
      <c r="F62" s="123"/>
      <c r="G62" s="123"/>
    </row>
    <row r="63" spans="1:7" s="37" customFormat="1" ht="18.75" customHeight="1" x14ac:dyDescent="0.3">
      <c r="A63" s="33"/>
      <c r="B63" s="38"/>
      <c r="C63" s="123"/>
      <c r="D63" s="123"/>
      <c r="E63" s="123"/>
      <c r="F63" s="123"/>
      <c r="G63" s="123"/>
    </row>
    <row r="64" spans="1:7" s="37" customFormat="1" ht="18.75" customHeight="1" x14ac:dyDescent="0.3">
      <c r="A64" s="33"/>
      <c r="B64" s="38"/>
      <c r="C64" s="123"/>
      <c r="D64" s="123"/>
      <c r="E64" s="123"/>
      <c r="F64" s="123"/>
      <c r="G64" s="123"/>
    </row>
    <row r="65" spans="1:7" s="37" customFormat="1" ht="18.75" customHeight="1" x14ac:dyDescent="0.3">
      <c r="A65" s="33"/>
      <c r="B65" s="38"/>
      <c r="C65" s="123"/>
      <c r="D65" s="123"/>
      <c r="E65" s="123"/>
      <c r="F65" s="123"/>
      <c r="G65" s="123"/>
    </row>
    <row r="66" spans="1:7" s="37" customFormat="1" ht="18.75" customHeight="1" x14ac:dyDescent="0.3">
      <c r="A66" s="33"/>
      <c r="B66" s="38"/>
      <c r="C66" s="123"/>
      <c r="D66" s="123"/>
      <c r="E66" s="123"/>
      <c r="F66" s="123"/>
      <c r="G66" s="123"/>
    </row>
    <row r="67" spans="1:7" s="37" customFormat="1" ht="18.75" customHeight="1" x14ac:dyDescent="0.3">
      <c r="A67" s="33"/>
      <c r="B67" s="38"/>
      <c r="C67" s="123"/>
      <c r="D67" s="123"/>
      <c r="E67" s="123"/>
      <c r="F67" s="123"/>
      <c r="G67" s="123"/>
    </row>
    <row r="68" spans="1:7" s="37" customFormat="1" ht="18.75" customHeight="1" x14ac:dyDescent="0.3">
      <c r="A68" s="33"/>
      <c r="B68" s="38"/>
      <c r="C68" s="123"/>
      <c r="D68" s="123"/>
      <c r="E68" s="123"/>
      <c r="F68" s="123"/>
      <c r="G68" s="123"/>
    </row>
    <row r="69" spans="1:7" s="37" customFormat="1" ht="18.75" customHeight="1" x14ac:dyDescent="0.3">
      <c r="A69" s="33"/>
      <c r="B69" s="38"/>
      <c r="C69" s="123"/>
      <c r="D69" s="123"/>
      <c r="E69" s="123"/>
      <c r="F69" s="123"/>
      <c r="G69" s="123"/>
    </row>
    <row r="70" spans="1:7" s="37" customFormat="1" ht="18.75" customHeight="1" x14ac:dyDescent="0.3">
      <c r="A70" s="33"/>
      <c r="B70" s="38"/>
      <c r="C70" s="123"/>
      <c r="D70" s="123"/>
      <c r="E70" s="123"/>
      <c r="F70" s="123"/>
      <c r="G70" s="123"/>
    </row>
    <row r="71" spans="1:7" s="37" customFormat="1" ht="18.75" customHeight="1" x14ac:dyDescent="0.3">
      <c r="A71" s="33"/>
      <c r="B71" s="38"/>
      <c r="C71" s="123"/>
      <c r="D71" s="123"/>
      <c r="E71" s="123"/>
      <c r="F71" s="123"/>
      <c r="G71" s="123"/>
    </row>
    <row r="72" spans="1:7" s="37" customFormat="1" ht="18.75" customHeight="1" x14ac:dyDescent="0.3">
      <c r="A72" s="33"/>
      <c r="B72" s="38"/>
      <c r="C72" s="123"/>
      <c r="D72" s="123"/>
      <c r="E72" s="123"/>
      <c r="F72" s="123"/>
      <c r="G72" s="123"/>
    </row>
    <row r="73" spans="1:7" ht="18.75" customHeight="1" x14ac:dyDescent="0.3">
      <c r="A73" s="33"/>
      <c r="B73" s="39"/>
    </row>
    <row r="74" spans="1:7" s="37" customFormat="1" ht="18.75" customHeight="1" x14ac:dyDescent="0.3">
      <c r="A74" s="33"/>
      <c r="B74" s="38"/>
      <c r="C74" s="123"/>
      <c r="D74" s="123"/>
      <c r="E74" s="123"/>
      <c r="F74" s="123"/>
      <c r="G74" s="123"/>
    </row>
    <row r="75" spans="1:7" s="37" customFormat="1" ht="18.75" customHeight="1" x14ac:dyDescent="0.3">
      <c r="A75" s="33"/>
      <c r="B75" s="38"/>
      <c r="C75" s="123"/>
      <c r="D75" s="123"/>
      <c r="E75" s="123"/>
      <c r="F75" s="123"/>
      <c r="G75" s="123"/>
    </row>
    <row r="76" spans="1:7" s="37" customFormat="1" ht="18.75" customHeight="1" x14ac:dyDescent="0.3">
      <c r="A76" s="33"/>
      <c r="B76" s="38"/>
      <c r="C76" s="123"/>
      <c r="D76" s="123"/>
      <c r="E76" s="123"/>
      <c r="F76" s="123"/>
      <c r="G76" s="123"/>
    </row>
    <row r="77" spans="1:7" s="37" customFormat="1" ht="18.75" customHeight="1" x14ac:dyDescent="0.3">
      <c r="A77" s="33"/>
      <c r="B77" s="38"/>
      <c r="C77" s="123"/>
      <c r="D77" s="123"/>
      <c r="E77" s="123"/>
      <c r="F77" s="123"/>
      <c r="G77" s="123"/>
    </row>
    <row r="78" spans="1:7" ht="18.75" customHeight="1" x14ac:dyDescent="0.3">
      <c r="A78" s="33"/>
      <c r="B78" s="39"/>
    </row>
    <row r="79" spans="1:7" ht="18.75" customHeight="1" x14ac:dyDescent="0.3">
      <c r="A79" s="33"/>
      <c r="B79" s="39"/>
    </row>
    <row r="80" spans="1:7" ht="18.75" customHeight="1" x14ac:dyDescent="0.3">
      <c r="A80" s="33"/>
      <c r="B80" s="39"/>
    </row>
    <row r="81" spans="1:2" ht="18.75" customHeight="1" x14ac:dyDescent="0.3">
      <c r="A81" s="33"/>
      <c r="B81" s="39"/>
    </row>
    <row r="82" spans="1:2" ht="18.75" customHeight="1" x14ac:dyDescent="0.3">
      <c r="A82" s="33"/>
      <c r="B82" s="39"/>
    </row>
    <row r="83" spans="1:2" ht="18.75" customHeight="1" x14ac:dyDescent="0.3">
      <c r="A83" s="33"/>
      <c r="B83" s="39"/>
    </row>
    <row r="84" spans="1:2" ht="18.75" customHeight="1" x14ac:dyDescent="0.3">
      <c r="A84" s="33"/>
      <c r="B84" s="39"/>
    </row>
    <row r="85" spans="1:2" ht="18.75" customHeight="1" x14ac:dyDescent="0.3">
      <c r="A85" s="33"/>
      <c r="B85" s="39"/>
    </row>
    <row r="86" spans="1:2" ht="18.75" customHeight="1" x14ac:dyDescent="0.3">
      <c r="A86" s="33"/>
      <c r="B86" s="39"/>
    </row>
    <row r="87" spans="1:2" ht="18.75" customHeight="1" x14ac:dyDescent="0.3">
      <c r="A87" s="33"/>
      <c r="B87" s="39"/>
    </row>
    <row r="88" spans="1:2" ht="18.75" customHeight="1" x14ac:dyDescent="0.3">
      <c r="A88" s="33"/>
      <c r="B88" s="39"/>
    </row>
    <row r="89" spans="1:2" ht="18.75" customHeight="1" x14ac:dyDescent="0.3">
      <c r="A89" s="33"/>
      <c r="B89" s="39"/>
    </row>
    <row r="90" spans="1:2" ht="18.75" customHeight="1" x14ac:dyDescent="0.3">
      <c r="A90" s="33"/>
      <c r="B90" s="39"/>
    </row>
    <row r="91" spans="1:2" ht="18.75" customHeight="1" x14ac:dyDescent="0.3">
      <c r="A91" s="33"/>
      <c r="B91" s="39"/>
    </row>
    <row r="92" spans="1:2" ht="18.75" customHeight="1" x14ac:dyDescent="0.3">
      <c r="A92" s="33"/>
      <c r="B92" s="39"/>
    </row>
    <row r="93" spans="1:2" ht="18.75" customHeight="1" x14ac:dyDescent="0.3">
      <c r="A93" s="33"/>
      <c r="B93" s="39"/>
    </row>
    <row r="94" spans="1:2" ht="18.75" customHeight="1" x14ac:dyDescent="0.3">
      <c r="A94" s="33"/>
      <c r="B94" s="39"/>
    </row>
    <row r="95" spans="1:2" ht="18.75" customHeight="1" x14ac:dyDescent="0.3">
      <c r="A95" s="33"/>
      <c r="B95" s="39"/>
    </row>
    <row r="96" spans="1:2" ht="18.75" customHeight="1" x14ac:dyDescent="0.3">
      <c r="A96" s="33"/>
      <c r="B96" s="39"/>
    </row>
    <row r="97" spans="1:2" ht="18.75" customHeight="1" x14ac:dyDescent="0.3">
      <c r="A97" s="33"/>
      <c r="B97" s="39"/>
    </row>
    <row r="98" spans="1:2" ht="18.75" customHeight="1" x14ac:dyDescent="0.3">
      <c r="A98" s="33"/>
      <c r="B98" s="39"/>
    </row>
    <row r="99" spans="1:2" ht="18.75" customHeight="1" x14ac:dyDescent="0.3">
      <c r="A99" s="33"/>
      <c r="B99" s="39"/>
    </row>
    <row r="100" spans="1:2" ht="18.75" customHeight="1" x14ac:dyDescent="0.3">
      <c r="A100" s="33"/>
      <c r="B100" s="39"/>
    </row>
    <row r="101" spans="1:2" ht="18.75" customHeight="1" x14ac:dyDescent="0.3">
      <c r="A101" s="33"/>
      <c r="B101" s="39"/>
    </row>
    <row r="102" spans="1:2" ht="18.75" customHeight="1" x14ac:dyDescent="0.3">
      <c r="A102" s="33"/>
      <c r="B102" s="39"/>
    </row>
    <row r="103" spans="1:2" ht="18.75" customHeight="1" x14ac:dyDescent="0.3">
      <c r="A103" s="33"/>
      <c r="B103" s="39"/>
    </row>
    <row r="104" spans="1:2" ht="18.75" customHeight="1" x14ac:dyDescent="0.3">
      <c r="A104" s="33"/>
      <c r="B104" s="39"/>
    </row>
    <row r="105" spans="1:2" ht="18.75" customHeight="1" x14ac:dyDescent="0.3">
      <c r="A105" s="33"/>
      <c r="B105" s="39"/>
    </row>
    <row r="106" spans="1:2" ht="18.75" customHeight="1" x14ac:dyDescent="0.3">
      <c r="A106" s="33"/>
      <c r="B106" s="39"/>
    </row>
    <row r="107" spans="1:2" ht="18.75" customHeight="1" x14ac:dyDescent="0.3">
      <c r="A107" s="33"/>
      <c r="B107" s="39"/>
    </row>
    <row r="108" spans="1:2" ht="18.75" customHeight="1" x14ac:dyDescent="0.3">
      <c r="A108" s="33"/>
      <c r="B108" s="39"/>
    </row>
    <row r="109" spans="1:2" ht="18.75" customHeight="1" x14ac:dyDescent="0.3">
      <c r="A109" s="33"/>
      <c r="B109" s="39"/>
    </row>
    <row r="110" spans="1:2" ht="18.75" customHeight="1" x14ac:dyDescent="0.3">
      <c r="A110" s="33"/>
      <c r="B110" s="39"/>
    </row>
    <row r="111" spans="1:2" ht="18.75" customHeight="1" x14ac:dyDescent="0.3">
      <c r="A111" s="33"/>
      <c r="B111" s="39"/>
    </row>
    <row r="112" spans="1:2" ht="18.75" customHeight="1" x14ac:dyDescent="0.3">
      <c r="A112" s="33"/>
      <c r="B112" s="39"/>
    </row>
    <row r="113" spans="1:2" ht="18.75" customHeight="1" x14ac:dyDescent="0.3">
      <c r="A113" s="33"/>
      <c r="B113" s="39"/>
    </row>
    <row r="114" spans="1:2" ht="18.75" customHeight="1" x14ac:dyDescent="0.3">
      <c r="A114" s="33"/>
      <c r="B114" s="39"/>
    </row>
    <row r="115" spans="1:2" ht="18.75" customHeight="1" x14ac:dyDescent="0.3">
      <c r="A115" s="33"/>
      <c r="B115" s="39"/>
    </row>
    <row r="116" spans="1:2" ht="18.75" customHeight="1" x14ac:dyDescent="0.3">
      <c r="A116" s="33"/>
      <c r="B116" s="39"/>
    </row>
    <row r="117" spans="1:2" ht="18.75" customHeight="1" x14ac:dyDescent="0.3">
      <c r="A117" s="33"/>
      <c r="B117" s="39"/>
    </row>
    <row r="118" spans="1:2" ht="18.75" customHeight="1" x14ac:dyDescent="0.3">
      <c r="A118" s="33"/>
      <c r="B118" s="39"/>
    </row>
    <row r="119" spans="1:2" ht="18.75" customHeight="1" x14ac:dyDescent="0.3">
      <c r="A119" s="33"/>
      <c r="B119" s="39"/>
    </row>
    <row r="120" spans="1:2" ht="18.75" customHeight="1" x14ac:dyDescent="0.3">
      <c r="A120" s="33"/>
      <c r="B120" s="39"/>
    </row>
    <row r="121" spans="1:2" ht="18.75" customHeight="1" x14ac:dyDescent="0.3">
      <c r="A121" s="33"/>
      <c r="B121" s="39"/>
    </row>
    <row r="122" spans="1:2" ht="18.75" customHeight="1" x14ac:dyDescent="0.3">
      <c r="A122" s="33"/>
      <c r="B122" s="39"/>
    </row>
    <row r="123" spans="1:2" ht="18.75" customHeight="1" x14ac:dyDescent="0.3">
      <c r="A123" s="33"/>
      <c r="B123" s="39"/>
    </row>
    <row r="124" spans="1:2" ht="18.75" customHeight="1" x14ac:dyDescent="0.3">
      <c r="A124" s="33"/>
      <c r="B124" s="39"/>
    </row>
    <row r="125" spans="1:2" ht="18.75" customHeight="1" x14ac:dyDescent="0.3">
      <c r="A125" s="33"/>
      <c r="B125" s="39"/>
    </row>
    <row r="126" spans="1:2" ht="18.75" customHeight="1" x14ac:dyDescent="0.3">
      <c r="A126" s="33"/>
      <c r="B126" s="39"/>
    </row>
    <row r="127" spans="1:2" ht="18.75" customHeight="1" x14ac:dyDescent="0.3">
      <c r="A127" s="33"/>
      <c r="B127" s="39"/>
    </row>
    <row r="128" spans="1:2" ht="18.75" customHeight="1" x14ac:dyDescent="0.3">
      <c r="A128" s="33"/>
      <c r="B128" s="39"/>
    </row>
    <row r="129" spans="1:2" ht="18.75" customHeight="1" x14ac:dyDescent="0.3">
      <c r="A129" s="33"/>
      <c r="B129" s="39"/>
    </row>
    <row r="130" spans="1:2" ht="18.75" customHeight="1" x14ac:dyDescent="0.3">
      <c r="A130" s="33"/>
      <c r="B130" s="39"/>
    </row>
    <row r="131" spans="1:2" ht="18.75" customHeight="1" x14ac:dyDescent="0.3">
      <c r="A131" s="33"/>
      <c r="B131" s="39"/>
    </row>
    <row r="132" spans="1:2" ht="18.75" customHeight="1" x14ac:dyDescent="0.3">
      <c r="A132" s="33"/>
      <c r="B132" s="39"/>
    </row>
    <row r="133" spans="1:2" ht="18.75" customHeight="1" x14ac:dyDescent="0.3">
      <c r="A133" s="33"/>
      <c r="B133" s="39"/>
    </row>
    <row r="134" spans="1:2" ht="18.75" customHeight="1" x14ac:dyDescent="0.3">
      <c r="A134" s="33"/>
      <c r="B134" s="39"/>
    </row>
    <row r="135" spans="1:2" ht="18.75" customHeight="1" x14ac:dyDescent="0.3">
      <c r="A135" s="33"/>
      <c r="B135" s="39"/>
    </row>
    <row r="136" spans="1:2" ht="18.75" customHeight="1" x14ac:dyDescent="0.3">
      <c r="A136" s="33"/>
      <c r="B136" s="39"/>
    </row>
    <row r="137" spans="1:2" ht="18.75" customHeight="1" x14ac:dyDescent="0.3">
      <c r="A137" s="33"/>
      <c r="B137" s="39"/>
    </row>
    <row r="138" spans="1:2" ht="18.75" customHeight="1" x14ac:dyDescent="0.3">
      <c r="A138" s="33"/>
      <c r="B138" s="39"/>
    </row>
    <row r="139" spans="1:2" ht="18.75" customHeight="1" x14ac:dyDescent="0.3">
      <c r="A139" s="33"/>
      <c r="B139" s="39"/>
    </row>
    <row r="140" spans="1:2" ht="18.75" customHeight="1" x14ac:dyDescent="0.3">
      <c r="A140" s="33"/>
      <c r="B140" s="39"/>
    </row>
    <row r="141" spans="1:2" ht="18.75" customHeight="1" x14ac:dyDescent="0.3">
      <c r="A141" s="33"/>
      <c r="B141" s="39"/>
    </row>
    <row r="142" spans="1:2" ht="18.75" customHeight="1" x14ac:dyDescent="0.3">
      <c r="A142" s="33"/>
      <c r="B142" s="39"/>
    </row>
    <row r="143" spans="1:2" ht="18.75" customHeight="1" x14ac:dyDescent="0.3">
      <c r="A143" s="33"/>
      <c r="B143" s="39"/>
    </row>
    <row r="144" spans="1:2" ht="18.75" customHeight="1" x14ac:dyDescent="0.3">
      <c r="A144" s="33"/>
      <c r="B144" s="39"/>
    </row>
    <row r="145" spans="1:2" ht="18.75" customHeight="1" x14ac:dyDescent="0.3">
      <c r="A145" s="33"/>
      <c r="B145" s="39"/>
    </row>
    <row r="146" spans="1:2" ht="18.75" customHeight="1" x14ac:dyDescent="0.3">
      <c r="A146" s="33"/>
      <c r="B146" s="39"/>
    </row>
    <row r="147" spans="1:2" ht="18.75" customHeight="1" x14ac:dyDescent="0.3">
      <c r="A147" s="33"/>
      <c r="B147" s="39"/>
    </row>
    <row r="148" spans="1:2" ht="18.75" customHeight="1" x14ac:dyDescent="0.3">
      <c r="A148" s="33"/>
      <c r="B148" s="39"/>
    </row>
    <row r="149" spans="1:2" ht="18.75" customHeight="1" x14ac:dyDescent="0.3">
      <c r="A149" s="33"/>
      <c r="B149" s="39"/>
    </row>
    <row r="150" spans="1:2" ht="18.75" customHeight="1" x14ac:dyDescent="0.3">
      <c r="A150" s="33"/>
      <c r="B150" s="39"/>
    </row>
    <row r="151" spans="1:2" ht="18.75" customHeight="1" x14ac:dyDescent="0.3">
      <c r="A151" s="33"/>
      <c r="B151" s="39"/>
    </row>
    <row r="152" spans="1:2" ht="18.75" customHeight="1" x14ac:dyDescent="0.3">
      <c r="A152" s="33"/>
      <c r="B152" s="39"/>
    </row>
    <row r="153" spans="1:2" ht="18.75" customHeight="1" x14ac:dyDescent="0.3">
      <c r="A153" s="33"/>
      <c r="B153" s="39"/>
    </row>
    <row r="154" spans="1:2" ht="18.75" customHeight="1" x14ac:dyDescent="0.3">
      <c r="A154" s="33"/>
      <c r="B154" s="39"/>
    </row>
    <row r="155" spans="1:2" ht="18.75" customHeight="1" x14ac:dyDescent="0.3">
      <c r="A155" s="33"/>
      <c r="B155" s="39"/>
    </row>
    <row r="156" spans="1:2" ht="18.75" customHeight="1" x14ac:dyDescent="0.3">
      <c r="A156" s="33"/>
      <c r="B156" s="39"/>
    </row>
    <row r="157" spans="1:2" ht="18.75" customHeight="1" x14ac:dyDescent="0.3">
      <c r="A157" s="33"/>
      <c r="B157" s="39"/>
    </row>
    <row r="158" spans="1:2" ht="18.75" customHeight="1" x14ac:dyDescent="0.3">
      <c r="A158" s="33"/>
      <c r="B158" s="39"/>
    </row>
    <row r="159" spans="1:2" ht="18.75" customHeight="1" x14ac:dyDescent="0.3">
      <c r="A159" s="33"/>
      <c r="B159" s="39"/>
    </row>
    <row r="160" spans="1:2" ht="18.75" customHeight="1" x14ac:dyDescent="0.3">
      <c r="A160" s="33"/>
      <c r="B160" s="39"/>
    </row>
    <row r="161" spans="1:2" ht="18.75" customHeight="1" x14ac:dyDescent="0.3">
      <c r="A161" s="33"/>
      <c r="B161" s="39"/>
    </row>
    <row r="162" spans="1:2" ht="18.75" customHeight="1" x14ac:dyDescent="0.3">
      <c r="A162" s="33"/>
      <c r="B162" s="39"/>
    </row>
    <row r="163" spans="1:2" ht="18.75" customHeight="1" x14ac:dyDescent="0.3">
      <c r="A163" s="33"/>
      <c r="B163" s="39"/>
    </row>
    <row r="164" spans="1:2" ht="18.75" customHeight="1" x14ac:dyDescent="0.3">
      <c r="A164" s="33"/>
      <c r="B164" s="39"/>
    </row>
    <row r="165" spans="1:2" ht="18.75" customHeight="1" x14ac:dyDescent="0.3">
      <c r="A165" s="33"/>
      <c r="B165" s="39"/>
    </row>
    <row r="166" spans="1:2" ht="18.75" customHeight="1" x14ac:dyDescent="0.3">
      <c r="A166" s="33"/>
      <c r="B166" s="39"/>
    </row>
    <row r="167" spans="1:2" ht="18.75" customHeight="1" x14ac:dyDescent="0.3">
      <c r="A167" s="33"/>
      <c r="B167" s="39"/>
    </row>
    <row r="168" spans="1:2" ht="18.75" customHeight="1" x14ac:dyDescent="0.3">
      <c r="A168" s="33"/>
      <c r="B168" s="39"/>
    </row>
    <row r="169" spans="1:2" ht="18.75" customHeight="1" x14ac:dyDescent="0.3">
      <c r="A169" s="33"/>
      <c r="B169" s="39"/>
    </row>
    <row r="170" spans="1:2" ht="18.75" customHeight="1" x14ac:dyDescent="0.3">
      <c r="A170" s="33"/>
      <c r="B170" s="39"/>
    </row>
    <row r="171" spans="1:2" ht="18.75" customHeight="1" x14ac:dyDescent="0.3">
      <c r="A171" s="33"/>
      <c r="B171" s="39"/>
    </row>
    <row r="172" spans="1:2" ht="18.75" customHeight="1" x14ac:dyDescent="0.3">
      <c r="A172" s="33"/>
      <c r="B172" s="39"/>
    </row>
    <row r="173" spans="1:2" ht="18.75" customHeight="1" x14ac:dyDescent="0.3">
      <c r="A173" s="33"/>
      <c r="B173" s="39"/>
    </row>
    <row r="174" spans="1:2" ht="18.75" customHeight="1" x14ac:dyDescent="0.3">
      <c r="A174" s="33"/>
      <c r="B174" s="39"/>
    </row>
    <row r="175" spans="1:2" ht="18.75" customHeight="1" x14ac:dyDescent="0.3">
      <c r="A175" s="33"/>
      <c r="B175" s="39"/>
    </row>
    <row r="176" spans="1:2" ht="18.75" customHeight="1" x14ac:dyDescent="0.3">
      <c r="A176" s="33"/>
      <c r="B176" s="39"/>
    </row>
    <row r="177" spans="1:2" ht="18.75" customHeight="1" x14ac:dyDescent="0.3">
      <c r="A177" s="33"/>
      <c r="B177" s="39"/>
    </row>
    <row r="178" spans="1:2" ht="18.75" customHeight="1" x14ac:dyDescent="0.3">
      <c r="B178" s="39"/>
    </row>
    <row r="179" spans="1:2" ht="18.75" customHeight="1" x14ac:dyDescent="0.3">
      <c r="B179" s="39"/>
    </row>
    <row r="180" spans="1:2" ht="18.75" customHeight="1" x14ac:dyDescent="0.3">
      <c r="B180" s="39"/>
    </row>
    <row r="181" spans="1:2" x14ac:dyDescent="0.3">
      <c r="B181" s="39"/>
    </row>
    <row r="182" spans="1:2" x14ac:dyDescent="0.3">
      <c r="B182" s="39"/>
    </row>
    <row r="183" spans="1:2" x14ac:dyDescent="0.3">
      <c r="B183" s="39"/>
    </row>
    <row r="184" spans="1:2" x14ac:dyDescent="0.3">
      <c r="B184" s="39"/>
    </row>
    <row r="185" spans="1:2" x14ac:dyDescent="0.3">
      <c r="B185" s="39"/>
    </row>
    <row r="186" spans="1:2" x14ac:dyDescent="0.3">
      <c r="B186" s="39"/>
    </row>
    <row r="187" spans="1:2" x14ac:dyDescent="0.3">
      <c r="B187" s="39"/>
    </row>
    <row r="188" spans="1:2" x14ac:dyDescent="0.3">
      <c r="B188" s="39"/>
    </row>
    <row r="189" spans="1:2" x14ac:dyDescent="0.3">
      <c r="B189" s="39"/>
    </row>
    <row r="190" spans="1:2" x14ac:dyDescent="0.3">
      <c r="B190" s="39"/>
    </row>
    <row r="191" spans="1:2" x14ac:dyDescent="0.3">
      <c r="B191" s="39"/>
    </row>
    <row r="192" spans="1:2" x14ac:dyDescent="0.3">
      <c r="B192" s="39"/>
    </row>
    <row r="193" spans="2:2" x14ac:dyDescent="0.3">
      <c r="B193" s="39"/>
    </row>
    <row r="194" spans="2:2" x14ac:dyDescent="0.3">
      <c r="B194" s="39"/>
    </row>
    <row r="195" spans="2:2" x14ac:dyDescent="0.3">
      <c r="B195" s="39"/>
    </row>
    <row r="196" spans="2:2" x14ac:dyDescent="0.3">
      <c r="B196" s="39"/>
    </row>
    <row r="197" spans="2:2" x14ac:dyDescent="0.3">
      <c r="B197" s="39"/>
    </row>
    <row r="198" spans="2:2" x14ac:dyDescent="0.3">
      <c r="B198" s="39"/>
    </row>
    <row r="199" spans="2:2" x14ac:dyDescent="0.3">
      <c r="B199" s="39"/>
    </row>
    <row r="200" spans="2:2" x14ac:dyDescent="0.3">
      <c r="B200" s="39"/>
    </row>
    <row r="201" spans="2:2" x14ac:dyDescent="0.3">
      <c r="B201" s="39"/>
    </row>
    <row r="202" spans="2:2" x14ac:dyDescent="0.3">
      <c r="B202" s="39"/>
    </row>
    <row r="203" spans="2:2" x14ac:dyDescent="0.3">
      <c r="B203" s="39"/>
    </row>
    <row r="204" spans="2:2" x14ac:dyDescent="0.3">
      <c r="B204" s="39"/>
    </row>
    <row r="205" spans="2:2" x14ac:dyDescent="0.3">
      <c r="B205" s="39"/>
    </row>
    <row r="206" spans="2:2" x14ac:dyDescent="0.3">
      <c r="B206" s="39"/>
    </row>
    <row r="207" spans="2:2" x14ac:dyDescent="0.3">
      <c r="B207" s="39"/>
    </row>
    <row r="208" spans="2:2" x14ac:dyDescent="0.3">
      <c r="B208" s="39"/>
    </row>
    <row r="209" spans="2:2" x14ac:dyDescent="0.3">
      <c r="B209" s="39"/>
    </row>
    <row r="210" spans="2:2" x14ac:dyDescent="0.3">
      <c r="B210" s="39"/>
    </row>
    <row r="211" spans="2:2" x14ac:dyDescent="0.3">
      <c r="B211" s="39"/>
    </row>
    <row r="212" spans="2:2" x14ac:dyDescent="0.3">
      <c r="B212" s="39"/>
    </row>
    <row r="213" spans="2:2" x14ac:dyDescent="0.3">
      <c r="B213" s="39"/>
    </row>
    <row r="214" spans="2:2" x14ac:dyDescent="0.3">
      <c r="B214" s="39"/>
    </row>
    <row r="215" spans="2:2" x14ac:dyDescent="0.3">
      <c r="B215" s="39"/>
    </row>
    <row r="216" spans="2:2" x14ac:dyDescent="0.3">
      <c r="B216" s="39"/>
    </row>
    <row r="217" spans="2:2" x14ac:dyDescent="0.3">
      <c r="B217" s="39"/>
    </row>
    <row r="218" spans="2:2" x14ac:dyDescent="0.3">
      <c r="B218" s="39"/>
    </row>
    <row r="219" spans="2:2" x14ac:dyDescent="0.3">
      <c r="B219" s="39"/>
    </row>
    <row r="220" spans="2:2" x14ac:dyDescent="0.3">
      <c r="B220" s="39"/>
    </row>
    <row r="221" spans="2:2" x14ac:dyDescent="0.3">
      <c r="B221" s="39"/>
    </row>
    <row r="222" spans="2:2" x14ac:dyDescent="0.3">
      <c r="B222" s="39"/>
    </row>
    <row r="223" spans="2:2" x14ac:dyDescent="0.3">
      <c r="B223" s="39"/>
    </row>
    <row r="224" spans="2:2" x14ac:dyDescent="0.3">
      <c r="B224" s="39"/>
    </row>
    <row r="225" spans="2:2" x14ac:dyDescent="0.3">
      <c r="B225" s="39"/>
    </row>
    <row r="226" spans="2:2" x14ac:dyDescent="0.3">
      <c r="B226" s="39"/>
    </row>
    <row r="227" spans="2:2" x14ac:dyDescent="0.3">
      <c r="B227" s="39"/>
    </row>
    <row r="228" spans="2:2" x14ac:dyDescent="0.3">
      <c r="B228" s="39"/>
    </row>
    <row r="229" spans="2:2" x14ac:dyDescent="0.3">
      <c r="B229" s="39"/>
    </row>
    <row r="230" spans="2:2" x14ac:dyDescent="0.3">
      <c r="B230" s="39"/>
    </row>
    <row r="231" spans="2:2" x14ac:dyDescent="0.3">
      <c r="B231" s="39"/>
    </row>
    <row r="232" spans="2:2" x14ac:dyDescent="0.3">
      <c r="B232" s="39"/>
    </row>
    <row r="233" spans="2:2" x14ac:dyDescent="0.3">
      <c r="B233" s="39"/>
    </row>
    <row r="234" spans="2:2" x14ac:dyDescent="0.3">
      <c r="B234" s="39"/>
    </row>
    <row r="235" spans="2:2" x14ac:dyDescent="0.3">
      <c r="B235" s="39"/>
    </row>
    <row r="236" spans="2:2" x14ac:dyDescent="0.3">
      <c r="B236" s="39"/>
    </row>
    <row r="237" spans="2:2" x14ac:dyDescent="0.3">
      <c r="B237" s="39"/>
    </row>
    <row r="238" spans="2:2" x14ac:dyDescent="0.3">
      <c r="B238" s="39"/>
    </row>
    <row r="239" spans="2:2" x14ac:dyDescent="0.3">
      <c r="B239" s="39"/>
    </row>
    <row r="240" spans="2:2" x14ac:dyDescent="0.3">
      <c r="B240" s="39"/>
    </row>
    <row r="241" spans="2:2" x14ac:dyDescent="0.3">
      <c r="B241" s="39"/>
    </row>
    <row r="242" spans="2:2" x14ac:dyDescent="0.3">
      <c r="B242" s="39"/>
    </row>
    <row r="243" spans="2:2" x14ac:dyDescent="0.3">
      <c r="B243" s="39"/>
    </row>
    <row r="244" spans="2:2" x14ac:dyDescent="0.3">
      <c r="B244" s="39"/>
    </row>
    <row r="245" spans="2:2" x14ac:dyDescent="0.3">
      <c r="B245" s="39"/>
    </row>
    <row r="246" spans="2:2" x14ac:dyDescent="0.3">
      <c r="B246" s="39"/>
    </row>
    <row r="247" spans="2:2" x14ac:dyDescent="0.3">
      <c r="B247" s="39"/>
    </row>
    <row r="248" spans="2:2" x14ac:dyDescent="0.3">
      <c r="B248" s="39"/>
    </row>
    <row r="249" spans="2:2" x14ac:dyDescent="0.3">
      <c r="B249" s="39"/>
    </row>
    <row r="250" spans="2:2" x14ac:dyDescent="0.3">
      <c r="B250" s="39"/>
    </row>
    <row r="251" spans="2:2" x14ac:dyDescent="0.3">
      <c r="B251" s="39"/>
    </row>
    <row r="252" spans="2:2" x14ac:dyDescent="0.3">
      <c r="B252" s="39"/>
    </row>
    <row r="253" spans="2:2" x14ac:dyDescent="0.3">
      <c r="B253" s="39"/>
    </row>
    <row r="254" spans="2:2" x14ac:dyDescent="0.3">
      <c r="B254" s="39"/>
    </row>
    <row r="255" spans="2:2" x14ac:dyDescent="0.3">
      <c r="B255" s="39"/>
    </row>
    <row r="256" spans="2:2" x14ac:dyDescent="0.3">
      <c r="B256" s="39"/>
    </row>
    <row r="257" spans="2:2" x14ac:dyDescent="0.3">
      <c r="B257" s="39"/>
    </row>
    <row r="258" spans="2:2" x14ac:dyDescent="0.3">
      <c r="B258" s="39"/>
    </row>
    <row r="259" spans="2:2" x14ac:dyDescent="0.3">
      <c r="B259" s="39"/>
    </row>
    <row r="260" spans="2:2" x14ac:dyDescent="0.3">
      <c r="B260" s="39"/>
    </row>
    <row r="261" spans="2:2" x14ac:dyDescent="0.3">
      <c r="B261" s="39"/>
    </row>
    <row r="262" spans="2:2" x14ac:dyDescent="0.3">
      <c r="B262" s="39"/>
    </row>
    <row r="263" spans="2:2" x14ac:dyDescent="0.3">
      <c r="B263" s="39"/>
    </row>
    <row r="264" spans="2:2" x14ac:dyDescent="0.3">
      <c r="B264" s="39"/>
    </row>
    <row r="265" spans="2:2" x14ac:dyDescent="0.3">
      <c r="B265" s="39"/>
    </row>
    <row r="266" spans="2:2" x14ac:dyDescent="0.3">
      <c r="B266" s="39"/>
    </row>
    <row r="267" spans="2:2" x14ac:dyDescent="0.3">
      <c r="B267" s="39"/>
    </row>
    <row r="268" spans="2:2" x14ac:dyDescent="0.3">
      <c r="B268" s="39"/>
    </row>
    <row r="269" spans="2:2" x14ac:dyDescent="0.3">
      <c r="B269" s="39"/>
    </row>
    <row r="270" spans="2:2" x14ac:dyDescent="0.3">
      <c r="B270" s="39"/>
    </row>
    <row r="271" spans="2:2" x14ac:dyDescent="0.3">
      <c r="B271" s="39"/>
    </row>
    <row r="272" spans="2:2" x14ac:dyDescent="0.3">
      <c r="B272" s="39"/>
    </row>
    <row r="273" spans="2:2" x14ac:dyDescent="0.3">
      <c r="B273" s="39"/>
    </row>
    <row r="274" spans="2:2" x14ac:dyDescent="0.3">
      <c r="B274" s="39"/>
    </row>
    <row r="275" spans="2:2" x14ac:dyDescent="0.3">
      <c r="B275" s="39"/>
    </row>
    <row r="276" spans="2:2" x14ac:dyDescent="0.3">
      <c r="B276" s="39"/>
    </row>
    <row r="277" spans="2:2" x14ac:dyDescent="0.3">
      <c r="B277" s="39"/>
    </row>
    <row r="278" spans="2:2" x14ac:dyDescent="0.3">
      <c r="B278" s="39"/>
    </row>
    <row r="279" spans="2:2" x14ac:dyDescent="0.3">
      <c r="B279" s="39"/>
    </row>
    <row r="280" spans="2:2" x14ac:dyDescent="0.3">
      <c r="B280" s="39"/>
    </row>
    <row r="281" spans="2:2" x14ac:dyDescent="0.3">
      <c r="B281" s="39"/>
    </row>
    <row r="282" spans="2:2" x14ac:dyDescent="0.3">
      <c r="B282" s="39"/>
    </row>
    <row r="283" spans="2:2" x14ac:dyDescent="0.3">
      <c r="B283" s="39"/>
    </row>
    <row r="284" spans="2:2" x14ac:dyDescent="0.3">
      <c r="B284" s="39"/>
    </row>
    <row r="285" spans="2:2" x14ac:dyDescent="0.3">
      <c r="B285" s="39"/>
    </row>
    <row r="286" spans="2:2" x14ac:dyDescent="0.3">
      <c r="B286" s="39"/>
    </row>
    <row r="287" spans="2:2" x14ac:dyDescent="0.3">
      <c r="B287" s="39"/>
    </row>
    <row r="288" spans="2:2" x14ac:dyDescent="0.3">
      <c r="B288" s="39"/>
    </row>
    <row r="289" spans="2:2" x14ac:dyDescent="0.3">
      <c r="B289" s="39"/>
    </row>
    <row r="290" spans="2:2" x14ac:dyDescent="0.3">
      <c r="B290" s="39"/>
    </row>
    <row r="291" spans="2:2" x14ac:dyDescent="0.3">
      <c r="B291" s="39"/>
    </row>
    <row r="292" spans="2:2" x14ac:dyDescent="0.3">
      <c r="B292" s="39"/>
    </row>
    <row r="293" spans="2:2" x14ac:dyDescent="0.3">
      <c r="B293" s="39"/>
    </row>
    <row r="294" spans="2:2" x14ac:dyDescent="0.3">
      <c r="B294" s="39"/>
    </row>
    <row r="295" spans="2:2" x14ac:dyDescent="0.3">
      <c r="B295" s="39"/>
    </row>
    <row r="296" spans="2:2" x14ac:dyDescent="0.3">
      <c r="B296" s="39"/>
    </row>
    <row r="297" spans="2:2" x14ac:dyDescent="0.3">
      <c r="B297" s="39"/>
    </row>
    <row r="298" spans="2:2" x14ac:dyDescent="0.3">
      <c r="B298" s="39"/>
    </row>
    <row r="299" spans="2:2" x14ac:dyDescent="0.3">
      <c r="B299" s="39"/>
    </row>
    <row r="300" spans="2:2" x14ac:dyDescent="0.3">
      <c r="B300" s="39"/>
    </row>
    <row r="301" spans="2:2" x14ac:dyDescent="0.3">
      <c r="B301" s="39"/>
    </row>
    <row r="302" spans="2:2" x14ac:dyDescent="0.3">
      <c r="B302" s="39"/>
    </row>
    <row r="303" spans="2:2" x14ac:dyDescent="0.3">
      <c r="B303" s="39"/>
    </row>
    <row r="304" spans="2:2" x14ac:dyDescent="0.3">
      <c r="B304" s="39"/>
    </row>
    <row r="305" spans="2:2" x14ac:dyDescent="0.3">
      <c r="B305" s="39"/>
    </row>
    <row r="306" spans="2:2" x14ac:dyDescent="0.3">
      <c r="B306" s="39"/>
    </row>
    <row r="307" spans="2:2" x14ac:dyDescent="0.3">
      <c r="B307" s="39"/>
    </row>
    <row r="308" spans="2:2" x14ac:dyDescent="0.3">
      <c r="B308" s="39"/>
    </row>
    <row r="309" spans="2:2" x14ac:dyDescent="0.3">
      <c r="B309" s="39"/>
    </row>
    <row r="310" spans="2:2" x14ac:dyDescent="0.3">
      <c r="B310" s="39"/>
    </row>
    <row r="311" spans="2:2" x14ac:dyDescent="0.3">
      <c r="B311" s="39"/>
    </row>
    <row r="312" spans="2:2" x14ac:dyDescent="0.3">
      <c r="B312" s="39"/>
    </row>
    <row r="313" spans="2:2" x14ac:dyDescent="0.3">
      <c r="B313" s="39"/>
    </row>
    <row r="314" spans="2:2" x14ac:dyDescent="0.3">
      <c r="B314" s="39"/>
    </row>
    <row r="315" spans="2:2" x14ac:dyDescent="0.3">
      <c r="B315" s="39"/>
    </row>
    <row r="316" spans="2:2" x14ac:dyDescent="0.3">
      <c r="B316" s="39"/>
    </row>
    <row r="317" spans="2:2" x14ac:dyDescent="0.3">
      <c r="B317" s="39"/>
    </row>
    <row r="318" spans="2:2" x14ac:dyDescent="0.3">
      <c r="B318"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31" spans="2:2" x14ac:dyDescent="0.3">
      <c r="B331" s="39"/>
    </row>
    <row r="332" spans="2:2" x14ac:dyDescent="0.3">
      <c r="B332" s="39"/>
    </row>
    <row r="333" spans="2:2" x14ac:dyDescent="0.3">
      <c r="B333" s="39"/>
    </row>
    <row r="334" spans="2:2" x14ac:dyDescent="0.3">
      <c r="B334" s="39"/>
    </row>
    <row r="335" spans="2:2" x14ac:dyDescent="0.3">
      <c r="B335" s="39"/>
    </row>
    <row r="336" spans="2:2" x14ac:dyDescent="0.3">
      <c r="B336" s="39"/>
    </row>
    <row r="337" spans="2:2" x14ac:dyDescent="0.3">
      <c r="B337" s="39"/>
    </row>
    <row r="338" spans="2:2" x14ac:dyDescent="0.3">
      <c r="B338" s="39"/>
    </row>
    <row r="339" spans="2:2" x14ac:dyDescent="0.3">
      <c r="B339" s="39"/>
    </row>
    <row r="340" spans="2:2" x14ac:dyDescent="0.3">
      <c r="B340" s="39"/>
    </row>
    <row r="341" spans="2:2" x14ac:dyDescent="0.3">
      <c r="B341"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1" spans="2:2" x14ac:dyDescent="0.3">
      <c r="B351" s="39"/>
    </row>
    <row r="352" spans="2:2" x14ac:dyDescent="0.3">
      <c r="B352" s="39"/>
    </row>
    <row r="353" spans="2:2" x14ac:dyDescent="0.3">
      <c r="B353" s="39"/>
    </row>
    <row r="354" spans="2:2" x14ac:dyDescent="0.3">
      <c r="B354" s="39"/>
    </row>
    <row r="355" spans="2:2" x14ac:dyDescent="0.3">
      <c r="B355" s="39"/>
    </row>
    <row r="356" spans="2:2" x14ac:dyDescent="0.3">
      <c r="B356" s="39"/>
    </row>
    <row r="357" spans="2:2" x14ac:dyDescent="0.3">
      <c r="B357" s="39"/>
    </row>
    <row r="358" spans="2:2" x14ac:dyDescent="0.3">
      <c r="B358" s="39"/>
    </row>
    <row r="359" spans="2:2" x14ac:dyDescent="0.3">
      <c r="B359" s="39"/>
    </row>
    <row r="360" spans="2:2" x14ac:dyDescent="0.3">
      <c r="B360" s="39"/>
    </row>
    <row r="361" spans="2:2" x14ac:dyDescent="0.3">
      <c r="B361" s="39"/>
    </row>
    <row r="362" spans="2:2" x14ac:dyDescent="0.3">
      <c r="B362" s="39"/>
    </row>
    <row r="363" spans="2:2" x14ac:dyDescent="0.3">
      <c r="B363"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3" spans="2:2" x14ac:dyDescent="0.3">
      <c r="B383" s="39"/>
    </row>
    <row r="384" spans="2:2" x14ac:dyDescent="0.3">
      <c r="B384" s="39"/>
    </row>
    <row r="385" spans="2:2" x14ac:dyDescent="0.3">
      <c r="B385" s="39"/>
    </row>
    <row r="386" spans="2:2" x14ac:dyDescent="0.3">
      <c r="B386" s="39"/>
    </row>
    <row r="387" spans="2:2" x14ac:dyDescent="0.3">
      <c r="B387" s="39"/>
    </row>
    <row r="388" spans="2:2" x14ac:dyDescent="0.3">
      <c r="B388" s="39"/>
    </row>
    <row r="389" spans="2:2" x14ac:dyDescent="0.3">
      <c r="B389" s="39"/>
    </row>
    <row r="390" spans="2:2" x14ac:dyDescent="0.3">
      <c r="B390" s="39"/>
    </row>
    <row r="391" spans="2:2" x14ac:dyDescent="0.3">
      <c r="B391" s="39"/>
    </row>
    <row r="392" spans="2:2" x14ac:dyDescent="0.3">
      <c r="B392" s="39"/>
    </row>
    <row r="393" spans="2:2" x14ac:dyDescent="0.3">
      <c r="B393" s="39"/>
    </row>
    <row r="394" spans="2:2" x14ac:dyDescent="0.3">
      <c r="B394" s="39"/>
    </row>
    <row r="395" spans="2:2" x14ac:dyDescent="0.3">
      <c r="B395" s="39"/>
    </row>
    <row r="396" spans="2:2" x14ac:dyDescent="0.3">
      <c r="B396" s="39"/>
    </row>
    <row r="397" spans="2:2" x14ac:dyDescent="0.3">
      <c r="B397" s="39"/>
    </row>
    <row r="398" spans="2:2" x14ac:dyDescent="0.3">
      <c r="B398" s="39"/>
    </row>
    <row r="399" spans="2:2" x14ac:dyDescent="0.3">
      <c r="B399" s="39"/>
    </row>
    <row r="400" spans="2:2" x14ac:dyDescent="0.3">
      <c r="B400" s="39"/>
    </row>
    <row r="401" spans="2:2" x14ac:dyDescent="0.3">
      <c r="B401" s="39"/>
    </row>
    <row r="402" spans="2:2" x14ac:dyDescent="0.3">
      <c r="B402" s="39"/>
    </row>
    <row r="403" spans="2:2" x14ac:dyDescent="0.3">
      <c r="B403" s="39"/>
    </row>
    <row r="404" spans="2:2" x14ac:dyDescent="0.3">
      <c r="B404" s="39"/>
    </row>
    <row r="405" spans="2:2" x14ac:dyDescent="0.3">
      <c r="B405" s="39"/>
    </row>
    <row r="406" spans="2:2" x14ac:dyDescent="0.3">
      <c r="B406" s="39"/>
    </row>
    <row r="407" spans="2:2" x14ac:dyDescent="0.3">
      <c r="B407" s="39"/>
    </row>
    <row r="408" spans="2:2" x14ac:dyDescent="0.3">
      <c r="B408" s="39"/>
    </row>
    <row r="409" spans="2:2" x14ac:dyDescent="0.3">
      <c r="B409" s="39"/>
    </row>
    <row r="410" spans="2:2" x14ac:dyDescent="0.3">
      <c r="B410" s="39"/>
    </row>
    <row r="411" spans="2:2" x14ac:dyDescent="0.3">
      <c r="B411" s="39"/>
    </row>
    <row r="412" spans="2:2" x14ac:dyDescent="0.3">
      <c r="B412" s="39"/>
    </row>
    <row r="413" spans="2:2" x14ac:dyDescent="0.3">
      <c r="B413" s="39"/>
    </row>
    <row r="414" spans="2:2" x14ac:dyDescent="0.3">
      <c r="B414" s="39"/>
    </row>
    <row r="415" spans="2:2" x14ac:dyDescent="0.3">
      <c r="B415" s="39"/>
    </row>
    <row r="416" spans="2:2" x14ac:dyDescent="0.3">
      <c r="B416" s="39"/>
    </row>
    <row r="417" spans="2:2" x14ac:dyDescent="0.3">
      <c r="B417" s="39"/>
    </row>
    <row r="418" spans="2:2" x14ac:dyDescent="0.3">
      <c r="B418" s="39"/>
    </row>
    <row r="419" spans="2:2" x14ac:dyDescent="0.3">
      <c r="B419" s="39"/>
    </row>
    <row r="420" spans="2:2" x14ac:dyDescent="0.3">
      <c r="B420" s="39"/>
    </row>
    <row r="421" spans="2:2" x14ac:dyDescent="0.3">
      <c r="B421" s="39"/>
    </row>
    <row r="422" spans="2:2" x14ac:dyDescent="0.3">
      <c r="B422" s="39"/>
    </row>
    <row r="423" spans="2:2" x14ac:dyDescent="0.3">
      <c r="B423" s="39"/>
    </row>
    <row r="424" spans="2:2" x14ac:dyDescent="0.3">
      <c r="B424" s="39"/>
    </row>
    <row r="425" spans="2:2" x14ac:dyDescent="0.3">
      <c r="B425" s="39"/>
    </row>
    <row r="426" spans="2:2" x14ac:dyDescent="0.3">
      <c r="B426" s="39"/>
    </row>
    <row r="427" spans="2:2" x14ac:dyDescent="0.3">
      <c r="B427" s="39"/>
    </row>
    <row r="428" spans="2:2" x14ac:dyDescent="0.3">
      <c r="B428" s="39"/>
    </row>
    <row r="429" spans="2:2" x14ac:dyDescent="0.3">
      <c r="B429" s="39"/>
    </row>
    <row r="430" spans="2:2" x14ac:dyDescent="0.3">
      <c r="B430" s="39"/>
    </row>
    <row r="431" spans="2:2" x14ac:dyDescent="0.3">
      <c r="B431" s="39"/>
    </row>
    <row r="432" spans="2:2" x14ac:dyDescent="0.3">
      <c r="B432" s="39"/>
    </row>
    <row r="433" spans="2:2" x14ac:dyDescent="0.3">
      <c r="B433" s="39"/>
    </row>
    <row r="434" spans="2:2" x14ac:dyDescent="0.3">
      <c r="B434" s="39"/>
    </row>
    <row r="435" spans="2:2" x14ac:dyDescent="0.3">
      <c r="B435" s="39"/>
    </row>
    <row r="436" spans="2:2" x14ac:dyDescent="0.3">
      <c r="B436" s="39"/>
    </row>
    <row r="437" spans="2:2" x14ac:dyDescent="0.3">
      <c r="B437" s="39"/>
    </row>
    <row r="438" spans="2:2" x14ac:dyDescent="0.3">
      <c r="B438" s="39"/>
    </row>
    <row r="439" spans="2:2" x14ac:dyDescent="0.3">
      <c r="B439" s="39"/>
    </row>
    <row r="440" spans="2:2" x14ac:dyDescent="0.3">
      <c r="B440" s="39"/>
    </row>
    <row r="441" spans="2:2" x14ac:dyDescent="0.3">
      <c r="B441" s="39"/>
    </row>
    <row r="442" spans="2:2" x14ac:dyDescent="0.3">
      <c r="B442" s="39"/>
    </row>
    <row r="443" spans="2:2" x14ac:dyDescent="0.3">
      <c r="B443" s="39"/>
    </row>
    <row r="444" spans="2:2" x14ac:dyDescent="0.3">
      <c r="B444" s="39"/>
    </row>
    <row r="445" spans="2:2" x14ac:dyDescent="0.3">
      <c r="B445" s="39"/>
    </row>
    <row r="446" spans="2:2" x14ac:dyDescent="0.3">
      <c r="B446" s="39"/>
    </row>
    <row r="447" spans="2:2" x14ac:dyDescent="0.3">
      <c r="B447" s="39"/>
    </row>
    <row r="448" spans="2:2" x14ac:dyDescent="0.3">
      <c r="B448" s="39"/>
    </row>
    <row r="449" spans="2:2" x14ac:dyDescent="0.3">
      <c r="B449" s="39"/>
    </row>
    <row r="450" spans="2:2" x14ac:dyDescent="0.3">
      <c r="B450" s="39"/>
    </row>
    <row r="451" spans="2:2" x14ac:dyDescent="0.3">
      <c r="B451" s="39"/>
    </row>
    <row r="452" spans="2:2" x14ac:dyDescent="0.3">
      <c r="B452" s="39"/>
    </row>
    <row r="453" spans="2:2" x14ac:dyDescent="0.3">
      <c r="B453" s="39"/>
    </row>
    <row r="454" spans="2:2" x14ac:dyDescent="0.3">
      <c r="B454" s="39"/>
    </row>
    <row r="455" spans="2:2" x14ac:dyDescent="0.3">
      <c r="B455" s="39"/>
    </row>
    <row r="456" spans="2:2" x14ac:dyDescent="0.3">
      <c r="B456" s="39"/>
    </row>
    <row r="457" spans="2:2" x14ac:dyDescent="0.3">
      <c r="B457" s="39"/>
    </row>
    <row r="458" spans="2:2" x14ac:dyDescent="0.3">
      <c r="B458" s="39"/>
    </row>
    <row r="459" spans="2:2" x14ac:dyDescent="0.3">
      <c r="B459" s="39"/>
    </row>
    <row r="460" spans="2:2" x14ac:dyDescent="0.3">
      <c r="B460" s="39"/>
    </row>
    <row r="461" spans="2:2" x14ac:dyDescent="0.3">
      <c r="B461" s="39"/>
    </row>
    <row r="462" spans="2:2" x14ac:dyDescent="0.3">
      <c r="B462" s="39"/>
    </row>
    <row r="463" spans="2:2" x14ac:dyDescent="0.3">
      <c r="B463" s="39"/>
    </row>
    <row r="464" spans="2:2" x14ac:dyDescent="0.3">
      <c r="B464" s="39"/>
    </row>
    <row r="465" spans="2:2" x14ac:dyDescent="0.3">
      <c r="B465" s="39"/>
    </row>
    <row r="466" spans="2:2" x14ac:dyDescent="0.3">
      <c r="B466" s="39"/>
    </row>
    <row r="467" spans="2:2" x14ac:dyDescent="0.3">
      <c r="B467" s="39"/>
    </row>
    <row r="468" spans="2:2" x14ac:dyDescent="0.3">
      <c r="B468" s="39"/>
    </row>
    <row r="469" spans="2:2" x14ac:dyDescent="0.3">
      <c r="B469" s="39"/>
    </row>
    <row r="470" spans="2:2" x14ac:dyDescent="0.3">
      <c r="B470" s="39"/>
    </row>
    <row r="471" spans="2:2" x14ac:dyDescent="0.3">
      <c r="B471" s="39"/>
    </row>
    <row r="472" spans="2:2" x14ac:dyDescent="0.3">
      <c r="B472" s="39"/>
    </row>
    <row r="473" spans="2:2" x14ac:dyDescent="0.3">
      <c r="B473" s="39"/>
    </row>
    <row r="474" spans="2:2" x14ac:dyDescent="0.3">
      <c r="B474" s="39"/>
    </row>
    <row r="475" spans="2:2" x14ac:dyDescent="0.3">
      <c r="B475" s="39"/>
    </row>
    <row r="476" spans="2:2" x14ac:dyDescent="0.3">
      <c r="B476" s="39"/>
    </row>
    <row r="477" spans="2:2" x14ac:dyDescent="0.3">
      <c r="B477" s="39"/>
    </row>
    <row r="478" spans="2:2" x14ac:dyDescent="0.3">
      <c r="B478" s="39"/>
    </row>
    <row r="479" spans="2:2" x14ac:dyDescent="0.3">
      <c r="B479" s="39"/>
    </row>
    <row r="480" spans="2:2" x14ac:dyDescent="0.3">
      <c r="B480" s="39"/>
    </row>
    <row r="481" spans="2:2" x14ac:dyDescent="0.3">
      <c r="B481" s="39"/>
    </row>
    <row r="482" spans="2:2" x14ac:dyDescent="0.3">
      <c r="B482" s="39"/>
    </row>
    <row r="483" spans="2:2" x14ac:dyDescent="0.3">
      <c r="B483" s="39"/>
    </row>
    <row r="484" spans="2:2" x14ac:dyDescent="0.3">
      <c r="B484" s="39"/>
    </row>
    <row r="485" spans="2:2" x14ac:dyDescent="0.3">
      <c r="B485" s="39"/>
    </row>
    <row r="486" spans="2:2" x14ac:dyDescent="0.3">
      <c r="B486" s="39"/>
    </row>
    <row r="487" spans="2:2" x14ac:dyDescent="0.3">
      <c r="B487" s="39"/>
    </row>
    <row r="488" spans="2:2" x14ac:dyDescent="0.3">
      <c r="B488" s="39"/>
    </row>
    <row r="489" spans="2:2" x14ac:dyDescent="0.3">
      <c r="B489" s="39"/>
    </row>
    <row r="490" spans="2:2" x14ac:dyDescent="0.3">
      <c r="B490" s="39"/>
    </row>
    <row r="491" spans="2:2" x14ac:dyDescent="0.3">
      <c r="B491" s="39"/>
    </row>
    <row r="492" spans="2:2" x14ac:dyDescent="0.3">
      <c r="B492" s="39"/>
    </row>
    <row r="493" spans="2:2" x14ac:dyDescent="0.3">
      <c r="B493" s="39"/>
    </row>
    <row r="494" spans="2:2" x14ac:dyDescent="0.3">
      <c r="B494" s="39"/>
    </row>
    <row r="495" spans="2:2" x14ac:dyDescent="0.3">
      <c r="B495" s="39"/>
    </row>
    <row r="496" spans="2:2" x14ac:dyDescent="0.3">
      <c r="B496" s="39"/>
    </row>
    <row r="497" spans="2:2" x14ac:dyDescent="0.3">
      <c r="B497" s="39"/>
    </row>
    <row r="498" spans="2:2" x14ac:dyDescent="0.3">
      <c r="B498" s="39"/>
    </row>
    <row r="499" spans="2:2" x14ac:dyDescent="0.3">
      <c r="B499" s="39"/>
    </row>
    <row r="500" spans="2:2" x14ac:dyDescent="0.3">
      <c r="B500" s="39"/>
    </row>
    <row r="501" spans="2:2" x14ac:dyDescent="0.3">
      <c r="B501" s="39"/>
    </row>
    <row r="502" spans="2:2" x14ac:dyDescent="0.3">
      <c r="B502" s="39"/>
    </row>
    <row r="503" spans="2:2" x14ac:dyDescent="0.3">
      <c r="B503" s="39"/>
    </row>
    <row r="504" spans="2:2" x14ac:dyDescent="0.3">
      <c r="B504" s="39"/>
    </row>
    <row r="505" spans="2:2" x14ac:dyDescent="0.3">
      <c r="B505" s="39"/>
    </row>
    <row r="506" spans="2:2" x14ac:dyDescent="0.3">
      <c r="B506" s="39"/>
    </row>
    <row r="507" spans="2:2" x14ac:dyDescent="0.3">
      <c r="B507" s="39"/>
    </row>
    <row r="508" spans="2:2" x14ac:dyDescent="0.3">
      <c r="B508" s="39"/>
    </row>
    <row r="509" spans="2:2" x14ac:dyDescent="0.3">
      <c r="B509" s="39"/>
    </row>
    <row r="510" spans="2:2" x14ac:dyDescent="0.3">
      <c r="B510" s="39"/>
    </row>
    <row r="511" spans="2:2" x14ac:dyDescent="0.3">
      <c r="B511" s="39"/>
    </row>
    <row r="512" spans="2:2" x14ac:dyDescent="0.3">
      <c r="B512" s="39"/>
    </row>
    <row r="513" spans="2:2" x14ac:dyDescent="0.3">
      <c r="B513" s="39"/>
    </row>
    <row r="514" spans="2:2" x14ac:dyDescent="0.3">
      <c r="B514" s="39"/>
    </row>
    <row r="515" spans="2:2" x14ac:dyDescent="0.3">
      <c r="B515" s="39"/>
    </row>
    <row r="516" spans="2:2" x14ac:dyDescent="0.3">
      <c r="B516" s="39"/>
    </row>
    <row r="517" spans="2:2" x14ac:dyDescent="0.3">
      <c r="B517" s="39"/>
    </row>
    <row r="518" spans="2:2" x14ac:dyDescent="0.3">
      <c r="B518" s="39"/>
    </row>
    <row r="519" spans="2:2" x14ac:dyDescent="0.3">
      <c r="B519" s="39"/>
    </row>
    <row r="520" spans="2:2" x14ac:dyDescent="0.3">
      <c r="B520" s="39"/>
    </row>
    <row r="521" spans="2:2" x14ac:dyDescent="0.3">
      <c r="B521" s="39"/>
    </row>
    <row r="522" spans="2:2" x14ac:dyDescent="0.3">
      <c r="B522" s="39"/>
    </row>
    <row r="523" spans="2:2" x14ac:dyDescent="0.3">
      <c r="B523" s="39"/>
    </row>
    <row r="524" spans="2:2" x14ac:dyDescent="0.3">
      <c r="B524" s="39"/>
    </row>
    <row r="525" spans="2:2" x14ac:dyDescent="0.3">
      <c r="B525" s="39"/>
    </row>
    <row r="526" spans="2:2" x14ac:dyDescent="0.3">
      <c r="B526" s="39"/>
    </row>
    <row r="527" spans="2:2" x14ac:dyDescent="0.3">
      <c r="B527" s="39"/>
    </row>
    <row r="528" spans="2:2" x14ac:dyDescent="0.3">
      <c r="B528" s="39"/>
    </row>
    <row r="529" spans="2:2" x14ac:dyDescent="0.3">
      <c r="B529" s="39"/>
    </row>
    <row r="530" spans="2:2" x14ac:dyDescent="0.3">
      <c r="B530" s="39"/>
    </row>
    <row r="531" spans="2:2" x14ac:dyDescent="0.3">
      <c r="B531" s="39"/>
    </row>
    <row r="532" spans="2:2" x14ac:dyDescent="0.3">
      <c r="B532" s="39"/>
    </row>
    <row r="533" spans="2:2" x14ac:dyDescent="0.3">
      <c r="B533" s="39"/>
    </row>
    <row r="534" spans="2:2" x14ac:dyDescent="0.3">
      <c r="B534" s="39"/>
    </row>
    <row r="535" spans="2:2" x14ac:dyDescent="0.3">
      <c r="B535" s="39"/>
    </row>
    <row r="536" spans="2:2" x14ac:dyDescent="0.3">
      <c r="B536" s="39"/>
    </row>
    <row r="537" spans="2:2" x14ac:dyDescent="0.3">
      <c r="B537" s="39"/>
    </row>
    <row r="538" spans="2:2" x14ac:dyDescent="0.3">
      <c r="B538" s="39"/>
    </row>
    <row r="539" spans="2:2" x14ac:dyDescent="0.3">
      <c r="B539" s="39"/>
    </row>
    <row r="540" spans="2:2" x14ac:dyDescent="0.3">
      <c r="B540" s="39"/>
    </row>
    <row r="541" spans="2:2" x14ac:dyDescent="0.3">
      <c r="B541" s="39"/>
    </row>
    <row r="542" spans="2:2" x14ac:dyDescent="0.3">
      <c r="B542" s="39"/>
    </row>
    <row r="543" spans="2:2" x14ac:dyDescent="0.3">
      <c r="B543" s="39"/>
    </row>
    <row r="544" spans="2:2" x14ac:dyDescent="0.3">
      <c r="B544" s="39"/>
    </row>
    <row r="545" spans="2:2" x14ac:dyDescent="0.3">
      <c r="B545" s="39"/>
    </row>
    <row r="546" spans="2:2" x14ac:dyDescent="0.3">
      <c r="B546" s="39"/>
    </row>
    <row r="547" spans="2:2" x14ac:dyDescent="0.3">
      <c r="B547" s="39"/>
    </row>
    <row r="548" spans="2:2" x14ac:dyDescent="0.3">
      <c r="B548" s="39"/>
    </row>
    <row r="549" spans="2:2" x14ac:dyDescent="0.3">
      <c r="B549" s="39"/>
    </row>
    <row r="550" spans="2:2" x14ac:dyDescent="0.3">
      <c r="B550" s="39"/>
    </row>
    <row r="551" spans="2:2" x14ac:dyDescent="0.3">
      <c r="B551" s="39"/>
    </row>
    <row r="552" spans="2:2" x14ac:dyDescent="0.3">
      <c r="B552" s="39"/>
    </row>
    <row r="553" spans="2:2" x14ac:dyDescent="0.3">
      <c r="B553" s="39"/>
    </row>
    <row r="554" spans="2:2" x14ac:dyDescent="0.3">
      <c r="B554" s="39"/>
    </row>
    <row r="555" spans="2:2" x14ac:dyDescent="0.3">
      <c r="B555" s="39"/>
    </row>
    <row r="556" spans="2:2" x14ac:dyDescent="0.3">
      <c r="B556" s="39"/>
    </row>
    <row r="557" spans="2:2" x14ac:dyDescent="0.3">
      <c r="B557" s="39"/>
    </row>
    <row r="558" spans="2:2" x14ac:dyDescent="0.3">
      <c r="B558" s="39"/>
    </row>
    <row r="559" spans="2:2" x14ac:dyDescent="0.3">
      <c r="B559" s="39"/>
    </row>
    <row r="560" spans="2:2" x14ac:dyDescent="0.3">
      <c r="B560" s="39"/>
    </row>
    <row r="561" spans="2:2" x14ac:dyDescent="0.3">
      <c r="B561" s="39"/>
    </row>
    <row r="562" spans="2:2" x14ac:dyDescent="0.3">
      <c r="B562" s="39"/>
    </row>
    <row r="563" spans="2:2" x14ac:dyDescent="0.3">
      <c r="B563" s="39"/>
    </row>
    <row r="564" spans="2:2" x14ac:dyDescent="0.3">
      <c r="B564" s="39"/>
    </row>
    <row r="565" spans="2:2" x14ac:dyDescent="0.3">
      <c r="B565" s="39"/>
    </row>
    <row r="566" spans="2:2" x14ac:dyDescent="0.3">
      <c r="B566" s="39"/>
    </row>
    <row r="567" spans="2:2" x14ac:dyDescent="0.3">
      <c r="B567" s="39"/>
    </row>
    <row r="568" spans="2:2" x14ac:dyDescent="0.3">
      <c r="B568" s="39"/>
    </row>
    <row r="569" spans="2:2" x14ac:dyDescent="0.3">
      <c r="B569" s="39"/>
    </row>
    <row r="570" spans="2:2" x14ac:dyDescent="0.3">
      <c r="B570" s="39"/>
    </row>
    <row r="571" spans="2:2" x14ac:dyDescent="0.3">
      <c r="B571" s="39"/>
    </row>
    <row r="572" spans="2:2" x14ac:dyDescent="0.3">
      <c r="B572" s="39"/>
    </row>
    <row r="573" spans="2:2" x14ac:dyDescent="0.3">
      <c r="B573" s="39"/>
    </row>
    <row r="574" spans="2:2" x14ac:dyDescent="0.3">
      <c r="B574" s="39"/>
    </row>
    <row r="575" spans="2:2" x14ac:dyDescent="0.3">
      <c r="B575" s="39"/>
    </row>
    <row r="576" spans="2:2" x14ac:dyDescent="0.3">
      <c r="B576" s="39"/>
    </row>
    <row r="577" spans="2:2" x14ac:dyDescent="0.3">
      <c r="B577" s="39"/>
    </row>
    <row r="578" spans="2:2" x14ac:dyDescent="0.3">
      <c r="B578" s="39"/>
    </row>
    <row r="579" spans="2:2" x14ac:dyDescent="0.3">
      <c r="B579" s="39"/>
    </row>
    <row r="580" spans="2:2" x14ac:dyDescent="0.3">
      <c r="B580" s="39"/>
    </row>
    <row r="581" spans="2:2" x14ac:dyDescent="0.3">
      <c r="B581" s="39"/>
    </row>
    <row r="582" spans="2:2" x14ac:dyDescent="0.3">
      <c r="B582" s="39"/>
    </row>
    <row r="583" spans="2:2" x14ac:dyDescent="0.3">
      <c r="B583" s="39"/>
    </row>
    <row r="584" spans="2:2" x14ac:dyDescent="0.3">
      <c r="B584" s="39"/>
    </row>
    <row r="585" spans="2:2" x14ac:dyDescent="0.3">
      <c r="B585" s="39"/>
    </row>
    <row r="586" spans="2:2" x14ac:dyDescent="0.3">
      <c r="B586" s="39"/>
    </row>
    <row r="587" spans="2:2" x14ac:dyDescent="0.3">
      <c r="B587" s="39"/>
    </row>
    <row r="588" spans="2:2" x14ac:dyDescent="0.3">
      <c r="B588" s="39"/>
    </row>
    <row r="589" spans="2:2" x14ac:dyDescent="0.3">
      <c r="B589" s="39"/>
    </row>
    <row r="590" spans="2:2" x14ac:dyDescent="0.3">
      <c r="B590" s="39"/>
    </row>
    <row r="591" spans="2:2" x14ac:dyDescent="0.3">
      <c r="B591" s="39"/>
    </row>
    <row r="592" spans="2:2" x14ac:dyDescent="0.3">
      <c r="B592" s="39"/>
    </row>
    <row r="593" spans="2:2" x14ac:dyDescent="0.3">
      <c r="B593" s="39"/>
    </row>
    <row r="594" spans="2:2" x14ac:dyDescent="0.3">
      <c r="B594" s="39"/>
    </row>
    <row r="595" spans="2:2" x14ac:dyDescent="0.3">
      <c r="B595" s="39"/>
    </row>
    <row r="596" spans="2:2" x14ac:dyDescent="0.3">
      <c r="B596" s="39"/>
    </row>
    <row r="597" spans="2:2" x14ac:dyDescent="0.3">
      <c r="B597" s="39"/>
    </row>
    <row r="598" spans="2:2" x14ac:dyDescent="0.3">
      <c r="B598" s="39"/>
    </row>
    <row r="599" spans="2:2" x14ac:dyDescent="0.3">
      <c r="B599" s="39"/>
    </row>
    <row r="600" spans="2:2" x14ac:dyDescent="0.3">
      <c r="B600" s="39"/>
    </row>
    <row r="601" spans="2:2" x14ac:dyDescent="0.3">
      <c r="B601" s="39"/>
    </row>
    <row r="602" spans="2:2" x14ac:dyDescent="0.3">
      <c r="B602" s="39"/>
    </row>
    <row r="603" spans="2:2" x14ac:dyDescent="0.3">
      <c r="B603" s="39"/>
    </row>
    <row r="604" spans="2:2" x14ac:dyDescent="0.3">
      <c r="B604" s="39"/>
    </row>
    <row r="605" spans="2:2" x14ac:dyDescent="0.3">
      <c r="B605" s="39"/>
    </row>
    <row r="606" spans="2:2" x14ac:dyDescent="0.3">
      <c r="B606" s="39"/>
    </row>
    <row r="607" spans="2:2" x14ac:dyDescent="0.3">
      <c r="B607" s="39"/>
    </row>
    <row r="608" spans="2:2" x14ac:dyDescent="0.3">
      <c r="B608" s="39"/>
    </row>
    <row r="609" spans="2:2" x14ac:dyDescent="0.3">
      <c r="B609" s="39"/>
    </row>
    <row r="610" spans="2:2" x14ac:dyDescent="0.3">
      <c r="B610" s="39"/>
    </row>
    <row r="611" spans="2:2" x14ac:dyDescent="0.3">
      <c r="B611" s="39"/>
    </row>
    <row r="612" spans="2:2" x14ac:dyDescent="0.3">
      <c r="B612" s="39"/>
    </row>
    <row r="613" spans="2:2" x14ac:dyDescent="0.3">
      <c r="B613" s="39"/>
    </row>
    <row r="614" spans="2:2" x14ac:dyDescent="0.3">
      <c r="B614" s="39"/>
    </row>
    <row r="615" spans="2:2" x14ac:dyDescent="0.3">
      <c r="B615" s="39"/>
    </row>
    <row r="616" spans="2:2" x14ac:dyDescent="0.3">
      <c r="B616" s="39"/>
    </row>
    <row r="617" spans="2:2" x14ac:dyDescent="0.3">
      <c r="B617" s="39"/>
    </row>
    <row r="618" spans="2:2" x14ac:dyDescent="0.3">
      <c r="B618" s="39"/>
    </row>
    <row r="619" spans="2:2" x14ac:dyDescent="0.3">
      <c r="B619" s="39"/>
    </row>
    <row r="620" spans="2:2" x14ac:dyDescent="0.3">
      <c r="B620" s="39"/>
    </row>
    <row r="621" spans="2:2" x14ac:dyDescent="0.3">
      <c r="B621" s="39"/>
    </row>
    <row r="622" spans="2:2" x14ac:dyDescent="0.3">
      <c r="B622" s="39"/>
    </row>
    <row r="623" spans="2:2" x14ac:dyDescent="0.3">
      <c r="B623" s="39"/>
    </row>
    <row r="624" spans="2:2" x14ac:dyDescent="0.3">
      <c r="B624" s="39"/>
    </row>
    <row r="625" spans="2:2" x14ac:dyDescent="0.3">
      <c r="B625" s="39"/>
    </row>
    <row r="626" spans="2:2" x14ac:dyDescent="0.3">
      <c r="B626" s="39"/>
    </row>
    <row r="627" spans="2:2" x14ac:dyDescent="0.3">
      <c r="B627" s="39"/>
    </row>
    <row r="628" spans="2:2" x14ac:dyDescent="0.3">
      <c r="B628" s="39"/>
    </row>
    <row r="629" spans="2:2" x14ac:dyDescent="0.3">
      <c r="B629" s="39"/>
    </row>
    <row r="630" spans="2:2" x14ac:dyDescent="0.3">
      <c r="B630" s="39"/>
    </row>
    <row r="631" spans="2:2" x14ac:dyDescent="0.3">
      <c r="B631" s="39"/>
    </row>
    <row r="632" spans="2:2" x14ac:dyDescent="0.3">
      <c r="B632" s="39"/>
    </row>
    <row r="633" spans="2:2" x14ac:dyDescent="0.3">
      <c r="B633" s="39"/>
    </row>
    <row r="634" spans="2:2" x14ac:dyDescent="0.3">
      <c r="B634" s="39"/>
    </row>
    <row r="635" spans="2:2" x14ac:dyDescent="0.3">
      <c r="B635" s="39"/>
    </row>
    <row r="636" spans="2:2" x14ac:dyDescent="0.3">
      <c r="B636" s="39"/>
    </row>
    <row r="637" spans="2:2" x14ac:dyDescent="0.3">
      <c r="B637" s="39"/>
    </row>
    <row r="638" spans="2:2" x14ac:dyDescent="0.3">
      <c r="B638" s="39"/>
    </row>
    <row r="639" spans="2:2" x14ac:dyDescent="0.3">
      <c r="B639" s="39"/>
    </row>
    <row r="640" spans="2:2" x14ac:dyDescent="0.3">
      <c r="B640" s="39"/>
    </row>
    <row r="641" spans="2:2" x14ac:dyDescent="0.3">
      <c r="B641" s="39"/>
    </row>
    <row r="642" spans="2:2" x14ac:dyDescent="0.3">
      <c r="B642" s="39"/>
    </row>
    <row r="643" spans="2:2" x14ac:dyDescent="0.3">
      <c r="B643" s="39"/>
    </row>
    <row r="644" spans="2:2" x14ac:dyDescent="0.3">
      <c r="B644" s="39"/>
    </row>
    <row r="645" spans="2:2" x14ac:dyDescent="0.3">
      <c r="B645" s="39"/>
    </row>
    <row r="646" spans="2:2" x14ac:dyDescent="0.3">
      <c r="B646" s="39"/>
    </row>
    <row r="647" spans="2:2" x14ac:dyDescent="0.3">
      <c r="B647" s="39"/>
    </row>
    <row r="648" spans="2:2" x14ac:dyDescent="0.3">
      <c r="B648" s="39"/>
    </row>
    <row r="649" spans="2:2" x14ac:dyDescent="0.3">
      <c r="B649" s="39"/>
    </row>
    <row r="650" spans="2:2" x14ac:dyDescent="0.3">
      <c r="B650" s="39"/>
    </row>
    <row r="651" spans="2:2" x14ac:dyDescent="0.3">
      <c r="B651" s="39"/>
    </row>
    <row r="652" spans="2:2" x14ac:dyDescent="0.3">
      <c r="B652" s="39"/>
    </row>
    <row r="653" spans="2:2" x14ac:dyDescent="0.3">
      <c r="B653" s="39"/>
    </row>
    <row r="654" spans="2:2" x14ac:dyDescent="0.3">
      <c r="B654" s="39"/>
    </row>
    <row r="655" spans="2:2" x14ac:dyDescent="0.3">
      <c r="B655" s="39"/>
    </row>
    <row r="656" spans="2:2" x14ac:dyDescent="0.3">
      <c r="B656" s="39"/>
    </row>
    <row r="657" spans="2:2" x14ac:dyDescent="0.3">
      <c r="B657" s="39"/>
    </row>
    <row r="658" spans="2:2" x14ac:dyDescent="0.3">
      <c r="B658" s="39"/>
    </row>
    <row r="659" spans="2:2" x14ac:dyDescent="0.3">
      <c r="B659" s="39"/>
    </row>
    <row r="660" spans="2:2" x14ac:dyDescent="0.3">
      <c r="B660" s="39"/>
    </row>
    <row r="661" spans="2:2" x14ac:dyDescent="0.3">
      <c r="B661" s="39"/>
    </row>
    <row r="662" spans="2:2" x14ac:dyDescent="0.3">
      <c r="B662" s="39"/>
    </row>
    <row r="663" spans="2:2" x14ac:dyDescent="0.3">
      <c r="B663" s="39"/>
    </row>
    <row r="664" spans="2:2" x14ac:dyDescent="0.3">
      <c r="B664" s="39"/>
    </row>
    <row r="665" spans="2:2" x14ac:dyDescent="0.3">
      <c r="B665" s="39"/>
    </row>
    <row r="666" spans="2:2" x14ac:dyDescent="0.3">
      <c r="B666" s="39"/>
    </row>
    <row r="667" spans="2:2" x14ac:dyDescent="0.3">
      <c r="B667" s="39"/>
    </row>
    <row r="668" spans="2:2" x14ac:dyDescent="0.3">
      <c r="B668" s="39"/>
    </row>
    <row r="669" spans="2:2" x14ac:dyDescent="0.3">
      <c r="B669" s="39"/>
    </row>
    <row r="670" spans="2:2" x14ac:dyDescent="0.3">
      <c r="B670" s="39"/>
    </row>
    <row r="671" spans="2:2" x14ac:dyDescent="0.3">
      <c r="B671" s="39"/>
    </row>
    <row r="672" spans="2:2" x14ac:dyDescent="0.3">
      <c r="B672" s="39"/>
    </row>
    <row r="673" spans="2:2" x14ac:dyDescent="0.3">
      <c r="B673" s="39"/>
    </row>
    <row r="674" spans="2:2" x14ac:dyDescent="0.3">
      <c r="B674" s="39"/>
    </row>
    <row r="675" spans="2:2" x14ac:dyDescent="0.3">
      <c r="B675" s="39"/>
    </row>
    <row r="676" spans="2:2" x14ac:dyDescent="0.3">
      <c r="B676" s="39"/>
    </row>
    <row r="677" spans="2:2" x14ac:dyDescent="0.3">
      <c r="B677" s="39"/>
    </row>
    <row r="678" spans="2:2" x14ac:dyDescent="0.3">
      <c r="B678" s="39"/>
    </row>
    <row r="679" spans="2:2" x14ac:dyDescent="0.3">
      <c r="B679" s="39"/>
    </row>
    <row r="680" spans="2:2" x14ac:dyDescent="0.3">
      <c r="B680" s="39"/>
    </row>
    <row r="681" spans="2:2" x14ac:dyDescent="0.3">
      <c r="B681" s="39"/>
    </row>
    <row r="682" spans="2:2" x14ac:dyDescent="0.3">
      <c r="B682" s="39"/>
    </row>
    <row r="683" spans="2:2" x14ac:dyDescent="0.3">
      <c r="B683" s="39"/>
    </row>
    <row r="684" spans="2:2" x14ac:dyDescent="0.3">
      <c r="B684" s="39"/>
    </row>
    <row r="685" spans="2:2" x14ac:dyDescent="0.3">
      <c r="B685" s="39"/>
    </row>
    <row r="686" spans="2:2" x14ac:dyDescent="0.3">
      <c r="B686" s="39"/>
    </row>
    <row r="687" spans="2:2" x14ac:dyDescent="0.3">
      <c r="B687" s="39"/>
    </row>
    <row r="688" spans="2:2" x14ac:dyDescent="0.3">
      <c r="B688" s="39"/>
    </row>
    <row r="689" spans="2:2" x14ac:dyDescent="0.3">
      <c r="B689" s="39"/>
    </row>
    <row r="690" spans="2:2" x14ac:dyDescent="0.3">
      <c r="B690" s="39"/>
    </row>
    <row r="691" spans="2:2" x14ac:dyDescent="0.3">
      <c r="B691" s="39"/>
    </row>
    <row r="692" spans="2:2" x14ac:dyDescent="0.3">
      <c r="B692" s="39"/>
    </row>
    <row r="693" spans="2:2" x14ac:dyDescent="0.3">
      <c r="B693" s="39"/>
    </row>
    <row r="694" spans="2:2" x14ac:dyDescent="0.3">
      <c r="B694" s="39"/>
    </row>
    <row r="695" spans="2:2" x14ac:dyDescent="0.3">
      <c r="B695" s="39"/>
    </row>
    <row r="696" spans="2:2" x14ac:dyDescent="0.3">
      <c r="B696" s="39"/>
    </row>
    <row r="697" spans="2:2" x14ac:dyDescent="0.3">
      <c r="B697" s="39"/>
    </row>
    <row r="698" spans="2:2" x14ac:dyDescent="0.3">
      <c r="B698" s="39"/>
    </row>
    <row r="699" spans="2:2" x14ac:dyDescent="0.3">
      <c r="B699" s="39"/>
    </row>
    <row r="700" spans="2:2" x14ac:dyDescent="0.3">
      <c r="B700" s="39"/>
    </row>
    <row r="701" spans="2:2" x14ac:dyDescent="0.3">
      <c r="B701" s="39"/>
    </row>
    <row r="702" spans="2:2" x14ac:dyDescent="0.3">
      <c r="B702" s="39"/>
    </row>
    <row r="703" spans="2:2" x14ac:dyDescent="0.3">
      <c r="B703" s="39"/>
    </row>
    <row r="704" spans="2:2" x14ac:dyDescent="0.3">
      <c r="B704" s="39"/>
    </row>
    <row r="705" spans="2:2" x14ac:dyDescent="0.3">
      <c r="B705" s="39"/>
    </row>
    <row r="706" spans="2:2" x14ac:dyDescent="0.3">
      <c r="B706" s="39"/>
    </row>
    <row r="707" spans="2:2" x14ac:dyDescent="0.3">
      <c r="B707" s="39"/>
    </row>
    <row r="708" spans="2:2" x14ac:dyDescent="0.3">
      <c r="B708" s="39"/>
    </row>
    <row r="709" spans="2:2" x14ac:dyDescent="0.3">
      <c r="B709" s="39"/>
    </row>
    <row r="710" spans="2:2" x14ac:dyDescent="0.3">
      <c r="B710" s="39"/>
    </row>
    <row r="711" spans="2:2" x14ac:dyDescent="0.3">
      <c r="B711" s="39"/>
    </row>
    <row r="712" spans="2:2" x14ac:dyDescent="0.3">
      <c r="B712" s="39"/>
    </row>
    <row r="713" spans="2:2" x14ac:dyDescent="0.3">
      <c r="B713" s="39"/>
    </row>
    <row r="714" spans="2:2" x14ac:dyDescent="0.3">
      <c r="B714" s="39"/>
    </row>
    <row r="715" spans="2:2" x14ac:dyDescent="0.3">
      <c r="B715" s="39"/>
    </row>
    <row r="716" spans="2:2" x14ac:dyDescent="0.3">
      <c r="B716" s="39"/>
    </row>
    <row r="717" spans="2:2" x14ac:dyDescent="0.3">
      <c r="B717" s="39"/>
    </row>
    <row r="718" spans="2:2" x14ac:dyDescent="0.3">
      <c r="B718" s="39"/>
    </row>
    <row r="719" spans="2:2" x14ac:dyDescent="0.3">
      <c r="B719" s="39"/>
    </row>
    <row r="720" spans="2:2" x14ac:dyDescent="0.3">
      <c r="B720" s="39"/>
    </row>
    <row r="721" spans="2:2" x14ac:dyDescent="0.3">
      <c r="B721" s="39"/>
    </row>
    <row r="722" spans="2:2" x14ac:dyDescent="0.3">
      <c r="B722" s="39"/>
    </row>
    <row r="723" spans="2:2" x14ac:dyDescent="0.3">
      <c r="B723" s="39"/>
    </row>
    <row r="724" spans="2:2" x14ac:dyDescent="0.3">
      <c r="B724" s="39"/>
    </row>
    <row r="725" spans="2:2" x14ac:dyDescent="0.3">
      <c r="B725" s="39"/>
    </row>
    <row r="726" spans="2:2" x14ac:dyDescent="0.3">
      <c r="B726" s="39"/>
    </row>
    <row r="727" spans="2:2" x14ac:dyDescent="0.3">
      <c r="B727" s="39"/>
    </row>
    <row r="728" spans="2:2" x14ac:dyDescent="0.3">
      <c r="B728" s="39"/>
    </row>
    <row r="729" spans="2:2" x14ac:dyDescent="0.3">
      <c r="B729" s="39"/>
    </row>
    <row r="730" spans="2:2" x14ac:dyDescent="0.3">
      <c r="B730" s="39"/>
    </row>
    <row r="731" spans="2:2" x14ac:dyDescent="0.3">
      <c r="B731" s="39"/>
    </row>
    <row r="732" spans="2:2" x14ac:dyDescent="0.3">
      <c r="B732" s="39"/>
    </row>
    <row r="733" spans="2:2" x14ac:dyDescent="0.3">
      <c r="B733" s="39"/>
    </row>
    <row r="734" spans="2:2" x14ac:dyDescent="0.3">
      <c r="B734" s="39"/>
    </row>
    <row r="735" spans="2:2" x14ac:dyDescent="0.3">
      <c r="B735" s="39"/>
    </row>
    <row r="736" spans="2:2" x14ac:dyDescent="0.3">
      <c r="B736" s="39"/>
    </row>
    <row r="737" spans="2:2" x14ac:dyDescent="0.3">
      <c r="B737" s="39"/>
    </row>
    <row r="738" spans="2:2" x14ac:dyDescent="0.3">
      <c r="B738" s="39"/>
    </row>
    <row r="739" spans="2:2" x14ac:dyDescent="0.3">
      <c r="B739" s="39"/>
    </row>
    <row r="740" spans="2:2" x14ac:dyDescent="0.3">
      <c r="B740" s="39"/>
    </row>
    <row r="741" spans="2:2" x14ac:dyDescent="0.3">
      <c r="B741" s="39"/>
    </row>
    <row r="742" spans="2:2" x14ac:dyDescent="0.3">
      <c r="B742" s="39"/>
    </row>
    <row r="743" spans="2:2" x14ac:dyDescent="0.3">
      <c r="B743" s="39"/>
    </row>
    <row r="744" spans="2:2" x14ac:dyDescent="0.3">
      <c r="B744" s="39"/>
    </row>
    <row r="745" spans="2:2" x14ac:dyDescent="0.3">
      <c r="B745" s="39"/>
    </row>
    <row r="746" spans="2:2" x14ac:dyDescent="0.3">
      <c r="B746" s="39"/>
    </row>
    <row r="747" spans="2:2" x14ac:dyDescent="0.3">
      <c r="B747" s="39"/>
    </row>
    <row r="748" spans="2:2" x14ac:dyDescent="0.3">
      <c r="B748" s="39"/>
    </row>
    <row r="749" spans="2:2" x14ac:dyDescent="0.3">
      <c r="B749" s="39"/>
    </row>
    <row r="750" spans="2:2" x14ac:dyDescent="0.3">
      <c r="B750" s="39"/>
    </row>
    <row r="751" spans="2:2" x14ac:dyDescent="0.3">
      <c r="B751" s="39"/>
    </row>
    <row r="752" spans="2:2" x14ac:dyDescent="0.3">
      <c r="B752" s="39"/>
    </row>
    <row r="753" spans="2:2" x14ac:dyDescent="0.3">
      <c r="B753" s="39"/>
    </row>
    <row r="754" spans="2:2" x14ac:dyDescent="0.3">
      <c r="B754" s="39"/>
    </row>
    <row r="755" spans="2:2" x14ac:dyDescent="0.3">
      <c r="B755" s="39"/>
    </row>
    <row r="756" spans="2:2" x14ac:dyDescent="0.3">
      <c r="B756" s="39"/>
    </row>
    <row r="757" spans="2:2" x14ac:dyDescent="0.3">
      <c r="B757" s="39"/>
    </row>
    <row r="758" spans="2:2" x14ac:dyDescent="0.3">
      <c r="B758" s="39"/>
    </row>
    <row r="759" spans="2:2" x14ac:dyDescent="0.3">
      <c r="B759" s="39"/>
    </row>
    <row r="760" spans="2:2" x14ac:dyDescent="0.3">
      <c r="B760" s="39"/>
    </row>
    <row r="761" spans="2:2" x14ac:dyDescent="0.3">
      <c r="B761" s="39"/>
    </row>
    <row r="762" spans="2:2" x14ac:dyDescent="0.3">
      <c r="B762" s="39"/>
    </row>
    <row r="763" spans="2:2" x14ac:dyDescent="0.3">
      <c r="B763" s="39"/>
    </row>
    <row r="764" spans="2:2" x14ac:dyDescent="0.3">
      <c r="B764" s="39"/>
    </row>
    <row r="765" spans="2:2" x14ac:dyDescent="0.3">
      <c r="B765" s="39"/>
    </row>
    <row r="766" spans="2:2" x14ac:dyDescent="0.3">
      <c r="B766" s="39"/>
    </row>
    <row r="767" spans="2:2" x14ac:dyDescent="0.3">
      <c r="B767" s="39"/>
    </row>
    <row r="768" spans="2:2" x14ac:dyDescent="0.3">
      <c r="B768" s="39"/>
    </row>
    <row r="769" spans="2:2" x14ac:dyDescent="0.3">
      <c r="B769" s="39"/>
    </row>
    <row r="770" spans="2:2" x14ac:dyDescent="0.3">
      <c r="B770" s="39"/>
    </row>
    <row r="771" spans="2:2" x14ac:dyDescent="0.3">
      <c r="B771" s="39"/>
    </row>
    <row r="772" spans="2:2" x14ac:dyDescent="0.3">
      <c r="B772" s="39"/>
    </row>
    <row r="773" spans="2:2" x14ac:dyDescent="0.3">
      <c r="B773" s="39"/>
    </row>
    <row r="774" spans="2:2" x14ac:dyDescent="0.3">
      <c r="B774" s="39"/>
    </row>
    <row r="775" spans="2:2" x14ac:dyDescent="0.3">
      <c r="B775" s="39"/>
    </row>
    <row r="776" spans="2:2" x14ac:dyDescent="0.3">
      <c r="B776" s="39"/>
    </row>
    <row r="777" spans="2:2" x14ac:dyDescent="0.3">
      <c r="B777" s="39"/>
    </row>
    <row r="778" spans="2:2" x14ac:dyDescent="0.3">
      <c r="B778" s="39"/>
    </row>
    <row r="779" spans="2:2" x14ac:dyDescent="0.3">
      <c r="B779" s="39"/>
    </row>
    <row r="780" spans="2:2" x14ac:dyDescent="0.3">
      <c r="B780" s="39"/>
    </row>
    <row r="781" spans="2:2" x14ac:dyDescent="0.3">
      <c r="B781" s="39"/>
    </row>
    <row r="782" spans="2:2" x14ac:dyDescent="0.3">
      <c r="B782" s="39"/>
    </row>
    <row r="783" spans="2:2" x14ac:dyDescent="0.3">
      <c r="B783" s="39"/>
    </row>
    <row r="784" spans="2:2" x14ac:dyDescent="0.3">
      <c r="B784" s="39"/>
    </row>
    <row r="785" spans="2:2" x14ac:dyDescent="0.3">
      <c r="B785" s="39"/>
    </row>
    <row r="786" spans="2:2" x14ac:dyDescent="0.3">
      <c r="B786" s="39"/>
    </row>
    <row r="787" spans="2:2" x14ac:dyDescent="0.3">
      <c r="B787" s="39"/>
    </row>
    <row r="788" spans="2:2" x14ac:dyDescent="0.3">
      <c r="B788" s="39"/>
    </row>
    <row r="789" spans="2:2" x14ac:dyDescent="0.3">
      <c r="B789" s="39"/>
    </row>
    <row r="790" spans="2:2" x14ac:dyDescent="0.3">
      <c r="B790" s="39"/>
    </row>
    <row r="791" spans="2:2" x14ac:dyDescent="0.3">
      <c r="B791" s="39"/>
    </row>
    <row r="792" spans="2:2" x14ac:dyDescent="0.3">
      <c r="B792" s="39"/>
    </row>
    <row r="793" spans="2:2" x14ac:dyDescent="0.3">
      <c r="B793" s="39"/>
    </row>
    <row r="794" spans="2:2" x14ac:dyDescent="0.3">
      <c r="B794" s="39"/>
    </row>
    <row r="795" spans="2:2" x14ac:dyDescent="0.3">
      <c r="B795" s="39"/>
    </row>
    <row r="796" spans="2:2" x14ac:dyDescent="0.3">
      <c r="B796" s="39"/>
    </row>
    <row r="797" spans="2:2" x14ac:dyDescent="0.3">
      <c r="B797" s="39"/>
    </row>
    <row r="798" spans="2:2" x14ac:dyDescent="0.3">
      <c r="B798" s="39"/>
    </row>
    <row r="799" spans="2:2" x14ac:dyDescent="0.3">
      <c r="B799" s="39"/>
    </row>
    <row r="800" spans="2:2" x14ac:dyDescent="0.3">
      <c r="B800" s="39"/>
    </row>
    <row r="801" spans="2:2" x14ac:dyDescent="0.3">
      <c r="B801" s="39"/>
    </row>
    <row r="802" spans="2:2" x14ac:dyDescent="0.3">
      <c r="B802" s="39"/>
    </row>
    <row r="803" spans="2:2" x14ac:dyDescent="0.3">
      <c r="B803" s="39"/>
    </row>
    <row r="804" spans="2:2" x14ac:dyDescent="0.3">
      <c r="B804" s="39"/>
    </row>
    <row r="805" spans="2:2" x14ac:dyDescent="0.3">
      <c r="B805" s="39"/>
    </row>
    <row r="806" spans="2:2" x14ac:dyDescent="0.3">
      <c r="B806" s="39"/>
    </row>
    <row r="807" spans="2:2" x14ac:dyDescent="0.3">
      <c r="B807" s="39"/>
    </row>
    <row r="808" spans="2:2" x14ac:dyDescent="0.3">
      <c r="B808" s="39"/>
    </row>
    <row r="809" spans="2:2" x14ac:dyDescent="0.3">
      <c r="B809" s="39"/>
    </row>
    <row r="810" spans="2:2" x14ac:dyDescent="0.3">
      <c r="B810" s="39"/>
    </row>
    <row r="811" spans="2:2" x14ac:dyDescent="0.3">
      <c r="B811" s="39"/>
    </row>
    <row r="812" spans="2:2" x14ac:dyDescent="0.3">
      <c r="B812" s="39"/>
    </row>
    <row r="813" spans="2:2" x14ac:dyDescent="0.3">
      <c r="B813" s="39"/>
    </row>
    <row r="814" spans="2:2" x14ac:dyDescent="0.3">
      <c r="B814" s="39"/>
    </row>
    <row r="815" spans="2:2" x14ac:dyDescent="0.3">
      <c r="B815" s="39"/>
    </row>
    <row r="816" spans="2:2" x14ac:dyDescent="0.3">
      <c r="B816" s="39"/>
    </row>
    <row r="817" spans="2:2" x14ac:dyDescent="0.3">
      <c r="B817" s="39"/>
    </row>
    <row r="818" spans="2:2" x14ac:dyDescent="0.3">
      <c r="B818" s="39"/>
    </row>
    <row r="819" spans="2:2" x14ac:dyDescent="0.3">
      <c r="B819" s="39"/>
    </row>
    <row r="820" spans="2:2" x14ac:dyDescent="0.3">
      <c r="B820" s="39"/>
    </row>
    <row r="821" spans="2:2" x14ac:dyDescent="0.3">
      <c r="B821" s="39"/>
    </row>
    <row r="822" spans="2:2" x14ac:dyDescent="0.3">
      <c r="B822" s="39"/>
    </row>
    <row r="823" spans="2:2" x14ac:dyDescent="0.3">
      <c r="B823" s="39"/>
    </row>
    <row r="824" spans="2:2" x14ac:dyDescent="0.3">
      <c r="B824" s="39"/>
    </row>
    <row r="825" spans="2:2" x14ac:dyDescent="0.3">
      <c r="B825" s="39"/>
    </row>
    <row r="826" spans="2:2" x14ac:dyDescent="0.3">
      <c r="B826" s="39"/>
    </row>
    <row r="827" spans="2:2" x14ac:dyDescent="0.3">
      <c r="B827" s="39"/>
    </row>
    <row r="828" spans="2:2" x14ac:dyDescent="0.3">
      <c r="B828" s="39"/>
    </row>
    <row r="829" spans="2:2" x14ac:dyDescent="0.3">
      <c r="B829" s="39"/>
    </row>
    <row r="830" spans="2:2" x14ac:dyDescent="0.3">
      <c r="B830" s="39"/>
    </row>
    <row r="831" spans="2:2" x14ac:dyDescent="0.3">
      <c r="B831" s="39"/>
    </row>
    <row r="832" spans="2:2" x14ac:dyDescent="0.3">
      <c r="B832" s="39"/>
    </row>
    <row r="833" spans="2:2" x14ac:dyDescent="0.3">
      <c r="B833" s="39"/>
    </row>
    <row r="834" spans="2:2" x14ac:dyDescent="0.3">
      <c r="B834" s="39"/>
    </row>
    <row r="835" spans="2:2" x14ac:dyDescent="0.3">
      <c r="B835" s="39"/>
    </row>
    <row r="836" spans="2:2" x14ac:dyDescent="0.3">
      <c r="B836" s="39"/>
    </row>
    <row r="837" spans="2:2" x14ac:dyDescent="0.3">
      <c r="B837" s="39"/>
    </row>
    <row r="838" spans="2:2" x14ac:dyDescent="0.3">
      <c r="B838" s="39"/>
    </row>
    <row r="839" spans="2:2" x14ac:dyDescent="0.3">
      <c r="B839" s="39"/>
    </row>
    <row r="840" spans="2:2" x14ac:dyDescent="0.3">
      <c r="B840" s="39"/>
    </row>
    <row r="841" spans="2:2" x14ac:dyDescent="0.3">
      <c r="B841" s="39"/>
    </row>
    <row r="842" spans="2:2" x14ac:dyDescent="0.3">
      <c r="B842" s="39"/>
    </row>
    <row r="843" spans="2:2" x14ac:dyDescent="0.3">
      <c r="B843" s="39"/>
    </row>
    <row r="844" spans="2:2" x14ac:dyDescent="0.3">
      <c r="B844" s="39"/>
    </row>
    <row r="845" spans="2:2" x14ac:dyDescent="0.3">
      <c r="B845" s="39"/>
    </row>
    <row r="846" spans="2:2" x14ac:dyDescent="0.3">
      <c r="B846" s="39"/>
    </row>
    <row r="847" spans="2:2" x14ac:dyDescent="0.3">
      <c r="B847" s="39"/>
    </row>
    <row r="848" spans="2:2" x14ac:dyDescent="0.3">
      <c r="B848" s="39"/>
    </row>
    <row r="849" spans="2:2" x14ac:dyDescent="0.3">
      <c r="B849" s="39"/>
    </row>
    <row r="850" spans="2:2" x14ac:dyDescent="0.3">
      <c r="B850" s="39"/>
    </row>
    <row r="851" spans="2:2" x14ac:dyDescent="0.3">
      <c r="B851" s="39"/>
    </row>
    <row r="852" spans="2:2" x14ac:dyDescent="0.3">
      <c r="B852" s="39"/>
    </row>
    <row r="853" spans="2:2" x14ac:dyDescent="0.3">
      <c r="B853" s="39"/>
    </row>
    <row r="854" spans="2:2" x14ac:dyDescent="0.3">
      <c r="B854" s="39"/>
    </row>
    <row r="855" spans="2:2" x14ac:dyDescent="0.3">
      <c r="B855" s="39"/>
    </row>
    <row r="856" spans="2:2" x14ac:dyDescent="0.3">
      <c r="B856" s="39"/>
    </row>
    <row r="857" spans="2:2" x14ac:dyDescent="0.3">
      <c r="B857" s="39"/>
    </row>
    <row r="858" spans="2:2" x14ac:dyDescent="0.3">
      <c r="B858" s="39"/>
    </row>
    <row r="859" spans="2:2" x14ac:dyDescent="0.3">
      <c r="B859" s="39"/>
    </row>
    <row r="860" spans="2:2" x14ac:dyDescent="0.3">
      <c r="B860" s="39"/>
    </row>
    <row r="861" spans="2:2" x14ac:dyDescent="0.3">
      <c r="B861" s="39"/>
    </row>
    <row r="862" spans="2:2" x14ac:dyDescent="0.3">
      <c r="B862" s="39"/>
    </row>
    <row r="863" spans="2:2" x14ac:dyDescent="0.3">
      <c r="B863" s="39"/>
    </row>
    <row r="864" spans="2:2" x14ac:dyDescent="0.3">
      <c r="B864" s="39"/>
    </row>
    <row r="865" spans="2:2" x14ac:dyDescent="0.3">
      <c r="B865" s="39"/>
    </row>
    <row r="866" spans="2:2" x14ac:dyDescent="0.3">
      <c r="B866" s="39"/>
    </row>
    <row r="867" spans="2:2" x14ac:dyDescent="0.3">
      <c r="B867" s="39"/>
    </row>
    <row r="868" spans="2:2" x14ac:dyDescent="0.3">
      <c r="B868" s="39"/>
    </row>
    <row r="869" spans="2:2" x14ac:dyDescent="0.3">
      <c r="B869" s="39"/>
    </row>
    <row r="870" spans="2:2" x14ac:dyDescent="0.3">
      <c r="B870" s="39"/>
    </row>
    <row r="871" spans="2:2" x14ac:dyDescent="0.3">
      <c r="B871" s="39"/>
    </row>
    <row r="872" spans="2:2" x14ac:dyDescent="0.3">
      <c r="B872" s="39"/>
    </row>
    <row r="873" spans="2:2" x14ac:dyDescent="0.3">
      <c r="B873" s="39"/>
    </row>
    <row r="874" spans="2:2" x14ac:dyDescent="0.3">
      <c r="B874" s="39"/>
    </row>
    <row r="875" spans="2:2" x14ac:dyDescent="0.3">
      <c r="B875" s="39"/>
    </row>
    <row r="876" spans="2:2" x14ac:dyDescent="0.3">
      <c r="B876" s="39"/>
    </row>
    <row r="877" spans="2:2" x14ac:dyDescent="0.3">
      <c r="B877" s="39"/>
    </row>
    <row r="878" spans="2:2" x14ac:dyDescent="0.3">
      <c r="B878" s="39"/>
    </row>
    <row r="879" spans="2:2" x14ac:dyDescent="0.3">
      <c r="B879" s="39"/>
    </row>
    <row r="880" spans="2:2" x14ac:dyDescent="0.3">
      <c r="B880" s="39"/>
    </row>
    <row r="881" spans="2:2" x14ac:dyDescent="0.3">
      <c r="B881" s="39"/>
    </row>
    <row r="882" spans="2:2" x14ac:dyDescent="0.3">
      <c r="B882" s="39"/>
    </row>
    <row r="883" spans="2:2" x14ac:dyDescent="0.3">
      <c r="B883" s="39"/>
    </row>
    <row r="884" spans="2:2" x14ac:dyDescent="0.3">
      <c r="B884" s="39"/>
    </row>
    <row r="885" spans="2:2" x14ac:dyDescent="0.3">
      <c r="B885" s="39"/>
    </row>
    <row r="886" spans="2:2" x14ac:dyDescent="0.3">
      <c r="B886" s="39"/>
    </row>
    <row r="887" spans="2:2" x14ac:dyDescent="0.3">
      <c r="B887" s="39"/>
    </row>
    <row r="888" spans="2:2" x14ac:dyDescent="0.3">
      <c r="B888" s="39"/>
    </row>
    <row r="889" spans="2:2" x14ac:dyDescent="0.3">
      <c r="B889" s="39"/>
    </row>
    <row r="890" spans="2:2" x14ac:dyDescent="0.3">
      <c r="B890" s="39"/>
    </row>
    <row r="891" spans="2:2" x14ac:dyDescent="0.3">
      <c r="B891" s="39"/>
    </row>
    <row r="892" spans="2:2" x14ac:dyDescent="0.3">
      <c r="B892" s="39"/>
    </row>
    <row r="893" spans="2:2" x14ac:dyDescent="0.3">
      <c r="B893" s="39"/>
    </row>
    <row r="894" spans="2:2" x14ac:dyDescent="0.3">
      <c r="B894" s="39"/>
    </row>
    <row r="895" spans="2:2" x14ac:dyDescent="0.3">
      <c r="B895" s="39"/>
    </row>
    <row r="896" spans="2:2" x14ac:dyDescent="0.3">
      <c r="B896" s="39"/>
    </row>
    <row r="897" spans="2:2" x14ac:dyDescent="0.3">
      <c r="B897" s="39"/>
    </row>
    <row r="898" spans="2:2" x14ac:dyDescent="0.3">
      <c r="B898" s="39"/>
    </row>
    <row r="899" spans="2:2" x14ac:dyDescent="0.3">
      <c r="B899" s="39"/>
    </row>
    <row r="900" spans="2:2" x14ac:dyDescent="0.3">
      <c r="B900" s="39"/>
    </row>
    <row r="901" spans="2:2" x14ac:dyDescent="0.3">
      <c r="B901" s="39"/>
    </row>
    <row r="902" spans="2:2" x14ac:dyDescent="0.3">
      <c r="B902" s="39"/>
    </row>
    <row r="903" spans="2:2" x14ac:dyDescent="0.3">
      <c r="B903" s="39"/>
    </row>
    <row r="904" spans="2:2" x14ac:dyDescent="0.3">
      <c r="B904" s="39"/>
    </row>
    <row r="905" spans="2:2" x14ac:dyDescent="0.3">
      <c r="B905" s="39"/>
    </row>
    <row r="906" spans="2:2" x14ac:dyDescent="0.3">
      <c r="B906" s="39"/>
    </row>
    <row r="907" spans="2:2" x14ac:dyDescent="0.3">
      <c r="B907" s="39"/>
    </row>
    <row r="908" spans="2:2" x14ac:dyDescent="0.3">
      <c r="B908" s="39"/>
    </row>
    <row r="909" spans="2:2" x14ac:dyDescent="0.3">
      <c r="B909" s="39"/>
    </row>
    <row r="910" spans="2:2" x14ac:dyDescent="0.3">
      <c r="B910" s="39"/>
    </row>
    <row r="911" spans="2:2" x14ac:dyDescent="0.3">
      <c r="B911" s="39"/>
    </row>
    <row r="912" spans="2:2" x14ac:dyDescent="0.3">
      <c r="B912" s="39"/>
    </row>
    <row r="913" spans="2:2" x14ac:dyDescent="0.3">
      <c r="B913" s="39"/>
    </row>
    <row r="914" spans="2:2" x14ac:dyDescent="0.3">
      <c r="B914" s="39"/>
    </row>
    <row r="915" spans="2:2" x14ac:dyDescent="0.3">
      <c r="B915" s="39"/>
    </row>
    <row r="916" spans="2:2" x14ac:dyDescent="0.3">
      <c r="B916" s="39"/>
    </row>
    <row r="917" spans="2:2" x14ac:dyDescent="0.3">
      <c r="B917" s="39"/>
    </row>
    <row r="918" spans="2:2" x14ac:dyDescent="0.3">
      <c r="B918" s="39"/>
    </row>
    <row r="919" spans="2:2" x14ac:dyDescent="0.3">
      <c r="B919" s="39"/>
    </row>
    <row r="920" spans="2:2" x14ac:dyDescent="0.3">
      <c r="B920" s="39"/>
    </row>
    <row r="921" spans="2:2" x14ac:dyDescent="0.3">
      <c r="B921" s="39"/>
    </row>
    <row r="922" spans="2:2" x14ac:dyDescent="0.3">
      <c r="B922" s="39"/>
    </row>
    <row r="923" spans="2:2" x14ac:dyDescent="0.3">
      <c r="B923" s="39"/>
    </row>
    <row r="924" spans="2:2" x14ac:dyDescent="0.3">
      <c r="B924" s="39"/>
    </row>
    <row r="925" spans="2:2" x14ac:dyDescent="0.3">
      <c r="B925" s="39"/>
    </row>
    <row r="926" spans="2:2" x14ac:dyDescent="0.3">
      <c r="B926" s="39"/>
    </row>
    <row r="927" spans="2:2" x14ac:dyDescent="0.3">
      <c r="B927" s="39"/>
    </row>
    <row r="928" spans="2:2" x14ac:dyDescent="0.3">
      <c r="B928" s="39"/>
    </row>
    <row r="929" spans="2:2" x14ac:dyDescent="0.3">
      <c r="B929" s="39"/>
    </row>
    <row r="930" spans="2:2" x14ac:dyDescent="0.3">
      <c r="B930" s="39"/>
    </row>
    <row r="931" spans="2:2" x14ac:dyDescent="0.3">
      <c r="B931" s="39"/>
    </row>
    <row r="932" spans="2:2" x14ac:dyDescent="0.3">
      <c r="B932" s="39"/>
    </row>
    <row r="933" spans="2:2" x14ac:dyDescent="0.3">
      <c r="B933" s="39"/>
    </row>
    <row r="934" spans="2:2" x14ac:dyDescent="0.3">
      <c r="B934" s="39"/>
    </row>
    <row r="935" spans="2:2" x14ac:dyDescent="0.3">
      <c r="B935" s="39"/>
    </row>
    <row r="936" spans="2:2" x14ac:dyDescent="0.3">
      <c r="B936" s="39"/>
    </row>
    <row r="937" spans="2:2" x14ac:dyDescent="0.3">
      <c r="B937" s="39"/>
    </row>
    <row r="938" spans="2:2" x14ac:dyDescent="0.3">
      <c r="B938" s="39"/>
    </row>
    <row r="939" spans="2:2" x14ac:dyDescent="0.3">
      <c r="B939" s="39"/>
    </row>
    <row r="940" spans="2:2" x14ac:dyDescent="0.3">
      <c r="B940" s="39"/>
    </row>
    <row r="941" spans="2:2" x14ac:dyDescent="0.3">
      <c r="B941" s="39"/>
    </row>
    <row r="942" spans="2:2" x14ac:dyDescent="0.3">
      <c r="B942" s="39"/>
    </row>
    <row r="943" spans="2:2" x14ac:dyDescent="0.3">
      <c r="B943" s="39"/>
    </row>
    <row r="944" spans="2:2" x14ac:dyDescent="0.3">
      <c r="B944" s="39"/>
    </row>
    <row r="945" spans="2:2" x14ac:dyDescent="0.3">
      <c r="B945" s="39"/>
    </row>
    <row r="946" spans="2:2" x14ac:dyDescent="0.3">
      <c r="B946" s="39"/>
    </row>
    <row r="947" spans="2:2" x14ac:dyDescent="0.3">
      <c r="B947" s="39"/>
    </row>
    <row r="948" spans="2:2" x14ac:dyDescent="0.3">
      <c r="B948" s="39"/>
    </row>
    <row r="949" spans="2:2" x14ac:dyDescent="0.3">
      <c r="B949" s="39"/>
    </row>
    <row r="950" spans="2:2" x14ac:dyDescent="0.3">
      <c r="B950" s="39"/>
    </row>
    <row r="951" spans="2:2" x14ac:dyDescent="0.3">
      <c r="B951" s="39"/>
    </row>
    <row r="952" spans="2:2" x14ac:dyDescent="0.3">
      <c r="B952" s="39"/>
    </row>
    <row r="953" spans="2:2" x14ac:dyDescent="0.3">
      <c r="B953" s="39"/>
    </row>
    <row r="954" spans="2:2" x14ac:dyDescent="0.3">
      <c r="B954" s="39"/>
    </row>
    <row r="955" spans="2:2" x14ac:dyDescent="0.3">
      <c r="B955" s="39"/>
    </row>
    <row r="956" spans="2:2" x14ac:dyDescent="0.3">
      <c r="B956" s="39"/>
    </row>
    <row r="957" spans="2:2" x14ac:dyDescent="0.3">
      <c r="B957" s="39"/>
    </row>
    <row r="958" spans="2:2" x14ac:dyDescent="0.3">
      <c r="B958" s="39"/>
    </row>
    <row r="959" spans="2:2" x14ac:dyDescent="0.3">
      <c r="B959" s="39"/>
    </row>
    <row r="960" spans="2:2" x14ac:dyDescent="0.3">
      <c r="B960" s="39"/>
    </row>
    <row r="961" spans="2:2" x14ac:dyDescent="0.3">
      <c r="B961" s="39"/>
    </row>
    <row r="962" spans="2:2" x14ac:dyDescent="0.3">
      <c r="B962" s="39"/>
    </row>
    <row r="963" spans="2:2" x14ac:dyDescent="0.3">
      <c r="B963" s="39"/>
    </row>
    <row r="964" spans="2:2" x14ac:dyDescent="0.3">
      <c r="B964" s="39"/>
    </row>
    <row r="965" spans="2:2" x14ac:dyDescent="0.3">
      <c r="B965" s="39"/>
    </row>
    <row r="966" spans="2:2" x14ac:dyDescent="0.3">
      <c r="B966" s="39"/>
    </row>
    <row r="967" spans="2:2" x14ac:dyDescent="0.3">
      <c r="B967" s="39"/>
    </row>
    <row r="968" spans="2:2" x14ac:dyDescent="0.3">
      <c r="B968" s="39"/>
    </row>
    <row r="969" spans="2:2" x14ac:dyDescent="0.3">
      <c r="B969" s="39"/>
    </row>
    <row r="970" spans="2:2" x14ac:dyDescent="0.3">
      <c r="B970" s="39"/>
    </row>
    <row r="971" spans="2:2" x14ac:dyDescent="0.3">
      <c r="B971" s="39"/>
    </row>
    <row r="972" spans="2:2" x14ac:dyDescent="0.3">
      <c r="B972" s="39"/>
    </row>
    <row r="973" spans="2:2" x14ac:dyDescent="0.3">
      <c r="B973" s="39"/>
    </row>
    <row r="974" spans="2:2" x14ac:dyDescent="0.3">
      <c r="B974" s="39"/>
    </row>
    <row r="975" spans="2:2" x14ac:dyDescent="0.3">
      <c r="B975" s="39"/>
    </row>
    <row r="976" spans="2:2" x14ac:dyDescent="0.3">
      <c r="B976" s="39"/>
    </row>
    <row r="977" spans="2:2" x14ac:dyDescent="0.3">
      <c r="B977" s="39"/>
    </row>
    <row r="978" spans="2:2" x14ac:dyDescent="0.3">
      <c r="B978" s="39"/>
    </row>
    <row r="979" spans="2:2" x14ac:dyDescent="0.3">
      <c r="B979" s="39"/>
    </row>
    <row r="980" spans="2:2" x14ac:dyDescent="0.3">
      <c r="B980" s="39"/>
    </row>
    <row r="981" spans="2:2" x14ac:dyDescent="0.3">
      <c r="B981" s="39"/>
    </row>
    <row r="982" spans="2:2" x14ac:dyDescent="0.3">
      <c r="B982" s="39"/>
    </row>
    <row r="983" spans="2:2" x14ac:dyDescent="0.3">
      <c r="B983" s="39"/>
    </row>
    <row r="984" spans="2:2" x14ac:dyDescent="0.3">
      <c r="B984" s="39"/>
    </row>
    <row r="985" spans="2:2" x14ac:dyDescent="0.3">
      <c r="B985" s="39"/>
    </row>
    <row r="986" spans="2:2" x14ac:dyDescent="0.3">
      <c r="B986" s="39"/>
    </row>
    <row r="987" spans="2:2" x14ac:dyDescent="0.3">
      <c r="B987" s="39"/>
    </row>
    <row r="988" spans="2:2" x14ac:dyDescent="0.3">
      <c r="B988" s="39"/>
    </row>
    <row r="989" spans="2:2" x14ac:dyDescent="0.3">
      <c r="B989" s="39"/>
    </row>
    <row r="990" spans="2:2" x14ac:dyDescent="0.3">
      <c r="B990" s="39"/>
    </row>
    <row r="991" spans="2:2" x14ac:dyDescent="0.3">
      <c r="B991" s="39"/>
    </row>
    <row r="992" spans="2:2" x14ac:dyDescent="0.3">
      <c r="B992" s="39"/>
    </row>
    <row r="993" spans="2:2" x14ac:dyDescent="0.3">
      <c r="B993" s="39"/>
    </row>
    <row r="994" spans="2:2" x14ac:dyDescent="0.3">
      <c r="B994" s="39"/>
    </row>
    <row r="995" spans="2:2" x14ac:dyDescent="0.3">
      <c r="B995" s="39"/>
    </row>
    <row r="996" spans="2:2" x14ac:dyDescent="0.3">
      <c r="B996" s="39"/>
    </row>
    <row r="997" spans="2:2" x14ac:dyDescent="0.3">
      <c r="B997" s="39"/>
    </row>
    <row r="998" spans="2:2" x14ac:dyDescent="0.3">
      <c r="B998" s="39"/>
    </row>
    <row r="999" spans="2:2" x14ac:dyDescent="0.3">
      <c r="B999" s="39"/>
    </row>
    <row r="1000" spans="2:2" x14ac:dyDescent="0.3">
      <c r="B1000" s="39"/>
    </row>
    <row r="1001" spans="2:2" x14ac:dyDescent="0.3">
      <c r="B1001" s="39"/>
    </row>
    <row r="1002" spans="2:2" x14ac:dyDescent="0.3">
      <c r="B1002" s="39"/>
    </row>
    <row r="1003" spans="2:2" x14ac:dyDescent="0.3">
      <c r="B1003" s="39"/>
    </row>
    <row r="1004" spans="2:2" x14ac:dyDescent="0.3">
      <c r="B1004" s="39"/>
    </row>
    <row r="1005" spans="2:2" x14ac:dyDescent="0.3">
      <c r="B1005" s="39"/>
    </row>
    <row r="1006" spans="2:2" x14ac:dyDescent="0.3">
      <c r="B1006" s="39"/>
    </row>
    <row r="1007" spans="2:2" x14ac:dyDescent="0.3">
      <c r="B1007" s="39"/>
    </row>
    <row r="1008" spans="2:2" x14ac:dyDescent="0.3">
      <c r="B1008" s="39"/>
    </row>
    <row r="1009" spans="2:2" x14ac:dyDescent="0.3">
      <c r="B1009" s="39"/>
    </row>
    <row r="1010" spans="2:2" x14ac:dyDescent="0.3">
      <c r="B1010" s="39"/>
    </row>
    <row r="1011" spans="2:2" x14ac:dyDescent="0.3">
      <c r="B1011" s="39"/>
    </row>
    <row r="1012" spans="2:2" x14ac:dyDescent="0.3">
      <c r="B1012" s="39"/>
    </row>
    <row r="1013" spans="2:2" x14ac:dyDescent="0.3">
      <c r="B1013" s="39"/>
    </row>
    <row r="1014" spans="2:2" x14ac:dyDescent="0.3">
      <c r="B1014" s="39"/>
    </row>
    <row r="1015" spans="2:2" x14ac:dyDescent="0.3">
      <c r="B1015" s="39"/>
    </row>
    <row r="1016" spans="2:2" x14ac:dyDescent="0.3">
      <c r="B1016" s="39"/>
    </row>
    <row r="1017" spans="2:2" x14ac:dyDescent="0.3">
      <c r="B1017" s="39"/>
    </row>
    <row r="1018" spans="2:2" x14ac:dyDescent="0.3">
      <c r="B1018" s="39"/>
    </row>
    <row r="1019" spans="2:2" x14ac:dyDescent="0.3">
      <c r="B1019" s="39"/>
    </row>
    <row r="1020" spans="2:2" x14ac:dyDescent="0.3">
      <c r="B1020" s="39"/>
    </row>
    <row r="1021" spans="2:2" x14ac:dyDescent="0.3">
      <c r="B1021" s="39"/>
    </row>
    <row r="1022" spans="2:2" x14ac:dyDescent="0.3">
      <c r="B1022" s="39"/>
    </row>
    <row r="1023" spans="2:2" x14ac:dyDescent="0.3">
      <c r="B1023" s="39"/>
    </row>
    <row r="1024" spans="2:2" x14ac:dyDescent="0.3">
      <c r="B1024" s="39"/>
    </row>
    <row r="1025" spans="2:2" x14ac:dyDescent="0.3">
      <c r="B1025" s="39"/>
    </row>
    <row r="1026" spans="2:2" x14ac:dyDescent="0.3">
      <c r="B1026" s="39"/>
    </row>
    <row r="1027" spans="2:2" x14ac:dyDescent="0.3">
      <c r="B1027" s="39"/>
    </row>
    <row r="1028" spans="2:2" x14ac:dyDescent="0.3">
      <c r="B1028" s="39"/>
    </row>
    <row r="1029" spans="2:2" x14ac:dyDescent="0.3">
      <c r="B1029" s="39"/>
    </row>
    <row r="1030" spans="2:2" x14ac:dyDescent="0.3">
      <c r="B1030" s="39"/>
    </row>
    <row r="1031" spans="2:2" x14ac:dyDescent="0.3">
      <c r="B1031" s="39"/>
    </row>
    <row r="1032" spans="2:2" x14ac:dyDescent="0.3">
      <c r="B1032" s="39"/>
    </row>
    <row r="1033" spans="2:2" x14ac:dyDescent="0.3">
      <c r="B1033" s="39"/>
    </row>
    <row r="1034" spans="2:2" x14ac:dyDescent="0.3">
      <c r="B1034" s="39"/>
    </row>
    <row r="1035" spans="2:2" x14ac:dyDescent="0.3">
      <c r="B1035" s="39"/>
    </row>
    <row r="1036" spans="2:2" x14ac:dyDescent="0.3">
      <c r="B1036" s="39"/>
    </row>
    <row r="1037" spans="2:2" x14ac:dyDescent="0.3">
      <c r="B1037" s="39"/>
    </row>
    <row r="1038" spans="2:2" x14ac:dyDescent="0.3">
      <c r="B1038" s="39"/>
    </row>
    <row r="1039" spans="2:2" x14ac:dyDescent="0.3">
      <c r="B1039" s="39"/>
    </row>
    <row r="1040" spans="2:2" x14ac:dyDescent="0.3">
      <c r="B1040" s="39"/>
    </row>
    <row r="1041" spans="2:2" x14ac:dyDescent="0.3">
      <c r="B1041" s="39"/>
    </row>
    <row r="1042" spans="2:2" x14ac:dyDescent="0.3">
      <c r="B1042" s="39"/>
    </row>
    <row r="1043" spans="2:2" x14ac:dyDescent="0.3">
      <c r="B1043" s="39"/>
    </row>
    <row r="1044" spans="2:2" x14ac:dyDescent="0.3">
      <c r="B1044" s="39"/>
    </row>
    <row r="1045" spans="2:2" x14ac:dyDescent="0.3">
      <c r="B1045" s="39"/>
    </row>
    <row r="1046" spans="2:2" x14ac:dyDescent="0.3">
      <c r="B1046" s="39"/>
    </row>
    <row r="1047" spans="2:2" x14ac:dyDescent="0.3">
      <c r="B1047" s="39"/>
    </row>
    <row r="1048" spans="2:2" x14ac:dyDescent="0.3">
      <c r="B1048" s="39"/>
    </row>
    <row r="1049" spans="2:2" x14ac:dyDescent="0.3">
      <c r="B1049" s="39"/>
    </row>
    <row r="1050" spans="2:2" x14ac:dyDescent="0.3">
      <c r="B1050" s="39"/>
    </row>
    <row r="1051" spans="2:2" x14ac:dyDescent="0.3">
      <c r="B1051" s="39"/>
    </row>
    <row r="1052" spans="2:2" x14ac:dyDescent="0.3">
      <c r="B1052" s="39"/>
    </row>
    <row r="1053" spans="2:2" x14ac:dyDescent="0.3">
      <c r="B1053" s="39"/>
    </row>
    <row r="1054" spans="2:2" x14ac:dyDescent="0.3">
      <c r="B1054" s="39"/>
    </row>
    <row r="1055" spans="2:2" x14ac:dyDescent="0.3">
      <c r="B1055" s="39"/>
    </row>
    <row r="1056" spans="2:2" x14ac:dyDescent="0.3">
      <c r="B1056" s="39"/>
    </row>
    <row r="1057" spans="2:2" x14ac:dyDescent="0.3">
      <c r="B1057" s="39"/>
    </row>
    <row r="1058" spans="2:2" x14ac:dyDescent="0.3">
      <c r="B1058" s="39"/>
    </row>
    <row r="1059" spans="2:2" x14ac:dyDescent="0.3">
      <c r="B1059" s="39"/>
    </row>
    <row r="1060" spans="2:2" x14ac:dyDescent="0.3">
      <c r="B1060" s="39"/>
    </row>
    <row r="1061" spans="2:2" x14ac:dyDescent="0.3">
      <c r="B1061" s="39"/>
    </row>
    <row r="1062" spans="2:2" x14ac:dyDescent="0.3">
      <c r="B1062" s="39"/>
    </row>
    <row r="1063" spans="2:2" x14ac:dyDescent="0.3">
      <c r="B1063" s="39"/>
    </row>
    <row r="1064" spans="2:2" x14ac:dyDescent="0.3">
      <c r="B1064" s="39"/>
    </row>
    <row r="1065" spans="2:2" x14ac:dyDescent="0.3">
      <c r="B1065" s="39"/>
    </row>
    <row r="1066" spans="2:2" x14ac:dyDescent="0.3">
      <c r="B1066" s="39"/>
    </row>
    <row r="1067" spans="2:2" x14ac:dyDescent="0.3">
      <c r="B1067" s="39"/>
    </row>
    <row r="1068" spans="2:2" x14ac:dyDescent="0.3">
      <c r="B1068" s="39"/>
    </row>
    <row r="1069" spans="2:2" x14ac:dyDescent="0.3">
      <c r="B1069" s="39"/>
    </row>
    <row r="1070" spans="2:2" x14ac:dyDescent="0.3">
      <c r="B1070" s="39"/>
    </row>
    <row r="1071" spans="2:2" x14ac:dyDescent="0.3">
      <c r="B1071" s="39"/>
    </row>
    <row r="1072" spans="2:2" x14ac:dyDescent="0.3">
      <c r="B1072" s="39"/>
    </row>
    <row r="1073" spans="2:2" x14ac:dyDescent="0.3">
      <c r="B1073" s="39"/>
    </row>
    <row r="1074" spans="2:2" x14ac:dyDescent="0.3">
      <c r="B1074" s="39"/>
    </row>
    <row r="1075" spans="2:2" x14ac:dyDescent="0.3">
      <c r="B1075" s="39"/>
    </row>
    <row r="1076" spans="2:2" x14ac:dyDescent="0.3">
      <c r="B1076" s="39"/>
    </row>
    <row r="1077" spans="2:2" x14ac:dyDescent="0.3">
      <c r="B1077" s="39"/>
    </row>
    <row r="1078" spans="2:2" x14ac:dyDescent="0.3">
      <c r="B1078" s="39"/>
    </row>
    <row r="1079" spans="2:2" x14ac:dyDescent="0.3">
      <c r="B1079" s="39"/>
    </row>
    <row r="1080" spans="2:2" x14ac:dyDescent="0.3">
      <c r="B1080" s="39"/>
    </row>
    <row r="1081" spans="2:2" x14ac:dyDescent="0.3">
      <c r="B1081" s="39"/>
    </row>
    <row r="1082" spans="2:2" x14ac:dyDescent="0.3">
      <c r="B1082" s="39"/>
    </row>
    <row r="1083" spans="2:2" x14ac:dyDescent="0.3">
      <c r="B1083" s="39"/>
    </row>
    <row r="1084" spans="2:2" x14ac:dyDescent="0.3">
      <c r="B1084" s="39"/>
    </row>
    <row r="1085" spans="2:2" x14ac:dyDescent="0.3">
      <c r="B1085" s="39"/>
    </row>
    <row r="1086" spans="2:2" x14ac:dyDescent="0.3">
      <c r="B1086" s="39"/>
    </row>
    <row r="1087" spans="2:2" x14ac:dyDescent="0.3">
      <c r="B1087" s="39"/>
    </row>
    <row r="1088" spans="2:2" x14ac:dyDescent="0.3">
      <c r="B1088" s="39"/>
    </row>
    <row r="1089" spans="2:2" x14ac:dyDescent="0.3">
      <c r="B1089" s="39"/>
    </row>
    <row r="1090" spans="2:2" x14ac:dyDescent="0.3">
      <c r="B1090" s="39"/>
    </row>
    <row r="1091" spans="2:2" x14ac:dyDescent="0.3">
      <c r="B1091" s="39"/>
    </row>
    <row r="1092" spans="2:2" x14ac:dyDescent="0.3">
      <c r="B1092" s="39"/>
    </row>
    <row r="1093" spans="2:2" x14ac:dyDescent="0.3">
      <c r="B1093" s="39"/>
    </row>
    <row r="1094" spans="2:2" x14ac:dyDescent="0.3">
      <c r="B1094" s="39"/>
    </row>
    <row r="1095" spans="2:2" x14ac:dyDescent="0.3">
      <c r="B1095" s="39"/>
    </row>
    <row r="1096" spans="2:2" x14ac:dyDescent="0.3">
      <c r="B1096" s="39"/>
    </row>
    <row r="1097" spans="2:2" x14ac:dyDescent="0.3">
      <c r="B1097" s="39"/>
    </row>
    <row r="1098" spans="2:2" x14ac:dyDescent="0.3">
      <c r="B1098" s="39"/>
    </row>
    <row r="1099" spans="2:2" x14ac:dyDescent="0.3">
      <c r="B1099" s="39"/>
    </row>
    <row r="1100" spans="2:2" x14ac:dyDescent="0.3">
      <c r="B1100" s="39"/>
    </row>
    <row r="1101" spans="2:2" x14ac:dyDescent="0.3">
      <c r="B1101" s="39"/>
    </row>
    <row r="1102" spans="2:2" x14ac:dyDescent="0.3">
      <c r="B1102" s="39"/>
    </row>
    <row r="1103" spans="2:2" x14ac:dyDescent="0.3">
      <c r="B1103" s="39"/>
    </row>
    <row r="1104" spans="2:2" x14ac:dyDescent="0.3">
      <c r="B1104" s="39"/>
    </row>
    <row r="1105" spans="2:2" x14ac:dyDescent="0.3">
      <c r="B1105" s="39"/>
    </row>
    <row r="1106" spans="2:2" x14ac:dyDescent="0.3">
      <c r="B1106" s="39"/>
    </row>
    <row r="1107" spans="2:2" x14ac:dyDescent="0.3">
      <c r="B1107" s="39"/>
    </row>
    <row r="1108" spans="2:2" x14ac:dyDescent="0.3">
      <c r="B1108" s="39"/>
    </row>
    <row r="1109" spans="2:2" x14ac:dyDescent="0.3">
      <c r="B1109" s="39"/>
    </row>
    <row r="1110" spans="2:2" x14ac:dyDescent="0.3">
      <c r="B1110" s="39"/>
    </row>
    <row r="1111" spans="2:2" x14ac:dyDescent="0.3">
      <c r="B1111" s="39"/>
    </row>
    <row r="1112" spans="2:2" x14ac:dyDescent="0.3">
      <c r="B1112" s="39"/>
    </row>
    <row r="1113" spans="2:2" x14ac:dyDescent="0.3">
      <c r="B1113" s="39"/>
    </row>
    <row r="1114" spans="2:2" x14ac:dyDescent="0.3">
      <c r="B1114" s="39"/>
    </row>
    <row r="1115" spans="2:2" x14ac:dyDescent="0.3">
      <c r="B1115" s="39"/>
    </row>
    <row r="1116" spans="2:2" x14ac:dyDescent="0.3">
      <c r="B1116" s="39"/>
    </row>
    <row r="1117" spans="2:2" x14ac:dyDescent="0.3">
      <c r="B1117" s="39"/>
    </row>
    <row r="1118" spans="2:2" x14ac:dyDescent="0.3">
      <c r="B1118" s="39"/>
    </row>
    <row r="1119" spans="2:2" x14ac:dyDescent="0.3">
      <c r="B1119" s="39"/>
    </row>
    <row r="1120" spans="2:2" x14ac:dyDescent="0.3">
      <c r="B1120" s="39"/>
    </row>
    <row r="1121" spans="2:2" x14ac:dyDescent="0.3">
      <c r="B1121" s="39"/>
    </row>
    <row r="1122" spans="2:2" x14ac:dyDescent="0.3">
      <c r="B1122" s="39"/>
    </row>
    <row r="1123" spans="2:2" x14ac:dyDescent="0.3">
      <c r="B1123" s="39"/>
    </row>
    <row r="1124" spans="2:2" x14ac:dyDescent="0.3">
      <c r="B1124" s="39"/>
    </row>
    <row r="1125" spans="2:2" x14ac:dyDescent="0.3">
      <c r="B1125" s="39"/>
    </row>
    <row r="1126" spans="2:2" x14ac:dyDescent="0.3">
      <c r="B1126" s="39"/>
    </row>
    <row r="1127" spans="2:2" x14ac:dyDescent="0.3">
      <c r="B1127" s="39"/>
    </row>
    <row r="1128" spans="2:2" x14ac:dyDescent="0.3">
      <c r="B1128" s="39"/>
    </row>
    <row r="1129" spans="2:2" x14ac:dyDescent="0.3">
      <c r="B1129" s="39"/>
    </row>
    <row r="1130" spans="2:2" x14ac:dyDescent="0.3">
      <c r="B1130" s="39"/>
    </row>
    <row r="1131" spans="2:2" x14ac:dyDescent="0.3">
      <c r="B1131" s="39"/>
    </row>
    <row r="1132" spans="2:2" x14ac:dyDescent="0.3">
      <c r="B1132" s="39"/>
    </row>
    <row r="1133" spans="2:2" x14ac:dyDescent="0.3">
      <c r="B1133" s="39"/>
    </row>
    <row r="1134" spans="2:2" x14ac:dyDescent="0.3">
      <c r="B1134" s="39"/>
    </row>
    <row r="1135" spans="2:2" x14ac:dyDescent="0.3">
      <c r="B1135" s="39"/>
    </row>
    <row r="1136" spans="2:2" x14ac:dyDescent="0.3">
      <c r="B1136" s="39"/>
    </row>
    <row r="1137" spans="2:2" x14ac:dyDescent="0.3">
      <c r="B1137" s="39"/>
    </row>
    <row r="1138" spans="2:2" x14ac:dyDescent="0.3">
      <c r="B1138" s="39"/>
    </row>
    <row r="1139" spans="2:2" x14ac:dyDescent="0.3">
      <c r="B1139" s="39"/>
    </row>
    <row r="1140" spans="2:2" x14ac:dyDescent="0.3">
      <c r="B1140" s="39"/>
    </row>
    <row r="1141" spans="2:2" x14ac:dyDescent="0.3">
      <c r="B1141" s="39"/>
    </row>
    <row r="1142" spans="2:2" x14ac:dyDescent="0.3">
      <c r="B1142" s="39"/>
    </row>
    <row r="1143" spans="2:2" x14ac:dyDescent="0.3">
      <c r="B1143" s="39"/>
    </row>
    <row r="1144" spans="2:2" x14ac:dyDescent="0.3">
      <c r="B1144" s="39"/>
    </row>
    <row r="1145" spans="2:2" x14ac:dyDescent="0.3">
      <c r="B1145" s="39"/>
    </row>
    <row r="1146" spans="2:2" x14ac:dyDescent="0.3">
      <c r="B1146" s="39"/>
    </row>
    <row r="1147" spans="2:2" x14ac:dyDescent="0.3">
      <c r="B1147" s="39"/>
    </row>
    <row r="1148" spans="2:2" x14ac:dyDescent="0.3">
      <c r="B1148" s="39"/>
    </row>
    <row r="1149" spans="2:2" x14ac:dyDescent="0.3">
      <c r="B1149" s="39"/>
    </row>
    <row r="1150" spans="2:2" x14ac:dyDescent="0.3">
      <c r="B1150" s="39"/>
    </row>
    <row r="1151" spans="2:2" x14ac:dyDescent="0.3">
      <c r="B1151" s="39"/>
    </row>
    <row r="1152" spans="2:2" x14ac:dyDescent="0.3">
      <c r="B1152" s="39"/>
    </row>
    <row r="1153" spans="2:2" x14ac:dyDescent="0.3">
      <c r="B1153" s="39"/>
    </row>
    <row r="1154" spans="2:2" x14ac:dyDescent="0.3">
      <c r="B1154" s="39"/>
    </row>
    <row r="1155" spans="2:2" x14ac:dyDescent="0.3">
      <c r="B1155" s="39"/>
    </row>
    <row r="1156" spans="2:2" x14ac:dyDescent="0.3">
      <c r="B1156" s="39"/>
    </row>
    <row r="1157" spans="2:2" x14ac:dyDescent="0.3">
      <c r="B1157" s="39"/>
    </row>
    <row r="1158" spans="2:2" x14ac:dyDescent="0.3">
      <c r="B1158" s="39"/>
    </row>
    <row r="1159" spans="2:2" x14ac:dyDescent="0.3">
      <c r="B1159" s="39"/>
    </row>
    <row r="1160" spans="2:2" x14ac:dyDescent="0.3">
      <c r="B1160" s="39"/>
    </row>
    <row r="1161" spans="2:2" x14ac:dyDescent="0.3">
      <c r="B1161" s="39"/>
    </row>
    <row r="1162" spans="2:2" x14ac:dyDescent="0.3">
      <c r="B1162" s="39"/>
    </row>
    <row r="1163" spans="2:2" x14ac:dyDescent="0.3">
      <c r="B1163" s="39"/>
    </row>
    <row r="1164" spans="2:2" x14ac:dyDescent="0.3">
      <c r="B1164" s="39"/>
    </row>
    <row r="1165" spans="2:2" x14ac:dyDescent="0.3">
      <c r="B1165" s="39"/>
    </row>
    <row r="1166" spans="2:2" x14ac:dyDescent="0.3">
      <c r="B1166" s="39"/>
    </row>
    <row r="1167" spans="2:2" x14ac:dyDescent="0.3">
      <c r="B1167" s="39"/>
    </row>
    <row r="1168" spans="2:2" x14ac:dyDescent="0.3">
      <c r="B1168" s="39"/>
    </row>
    <row r="1169" spans="2:2" x14ac:dyDescent="0.3">
      <c r="B1169" s="39"/>
    </row>
    <row r="1170" spans="2:2" x14ac:dyDescent="0.3">
      <c r="B1170" s="39"/>
    </row>
    <row r="1171" spans="2:2" x14ac:dyDescent="0.3">
      <c r="B1171" s="39"/>
    </row>
    <row r="1172" spans="2:2" x14ac:dyDescent="0.3">
      <c r="B1172" s="39"/>
    </row>
    <row r="1173" spans="2:2" x14ac:dyDescent="0.3">
      <c r="B1173" s="39"/>
    </row>
    <row r="1174" spans="2:2" x14ac:dyDescent="0.3">
      <c r="B1174" s="39"/>
    </row>
    <row r="1175" spans="2:2" x14ac:dyDescent="0.3">
      <c r="B1175" s="39"/>
    </row>
    <row r="1176" spans="2:2" x14ac:dyDescent="0.3">
      <c r="B1176" s="39"/>
    </row>
    <row r="1177" spans="2:2" x14ac:dyDescent="0.3">
      <c r="B1177" s="39"/>
    </row>
    <row r="1178" spans="2:2" x14ac:dyDescent="0.3">
      <c r="B1178" s="39"/>
    </row>
    <row r="1179" spans="2:2" x14ac:dyDescent="0.3">
      <c r="B1179" s="39"/>
    </row>
    <row r="1180" spans="2:2" x14ac:dyDescent="0.3">
      <c r="B1180" s="39"/>
    </row>
    <row r="1181" spans="2:2" x14ac:dyDescent="0.3">
      <c r="B1181" s="39"/>
    </row>
    <row r="1182" spans="2:2" x14ac:dyDescent="0.3">
      <c r="B1182" s="39"/>
    </row>
    <row r="1183" spans="2:2" x14ac:dyDescent="0.3">
      <c r="B1183" s="39"/>
    </row>
    <row r="1184" spans="2:2" x14ac:dyDescent="0.3">
      <c r="B1184" s="39"/>
    </row>
    <row r="1185" spans="2:2" x14ac:dyDescent="0.3">
      <c r="B1185" s="39"/>
    </row>
    <row r="1186" spans="2:2" x14ac:dyDescent="0.3">
      <c r="B1186" s="39"/>
    </row>
    <row r="1187" spans="2:2" x14ac:dyDescent="0.3">
      <c r="B1187" s="39"/>
    </row>
    <row r="1188" spans="2:2" x14ac:dyDescent="0.3">
      <c r="B1188" s="39"/>
    </row>
    <row r="1189" spans="2:2" x14ac:dyDescent="0.3">
      <c r="B1189" s="39"/>
    </row>
    <row r="1190" spans="2:2" x14ac:dyDescent="0.3">
      <c r="B1190" s="39"/>
    </row>
    <row r="1191" spans="2:2" x14ac:dyDescent="0.3">
      <c r="B1191" s="39"/>
    </row>
    <row r="1192" spans="2:2" x14ac:dyDescent="0.3">
      <c r="B1192" s="39"/>
    </row>
    <row r="1193" spans="2:2" x14ac:dyDescent="0.3">
      <c r="B1193" s="39"/>
    </row>
    <row r="1194" spans="2:2" x14ac:dyDescent="0.3">
      <c r="B1194" s="39"/>
    </row>
    <row r="1195" spans="2:2" x14ac:dyDescent="0.3">
      <c r="B1195" s="39"/>
    </row>
    <row r="1196" spans="2:2" x14ac:dyDescent="0.3">
      <c r="B1196" s="39"/>
    </row>
    <row r="1197" spans="2:2" x14ac:dyDescent="0.3">
      <c r="B1197" s="39"/>
    </row>
    <row r="1198" spans="2:2" x14ac:dyDescent="0.3">
      <c r="B1198" s="39"/>
    </row>
    <row r="1199" spans="2:2" x14ac:dyDescent="0.3">
      <c r="B1199" s="39"/>
    </row>
    <row r="1200" spans="2:2" x14ac:dyDescent="0.3">
      <c r="B1200" s="39"/>
    </row>
    <row r="1201" spans="2:2" x14ac:dyDescent="0.3">
      <c r="B1201" s="39"/>
    </row>
    <row r="1202" spans="2:2" x14ac:dyDescent="0.3">
      <c r="B1202" s="39"/>
    </row>
    <row r="1203" spans="2:2" x14ac:dyDescent="0.3">
      <c r="B1203" s="39"/>
    </row>
    <row r="1204" spans="2:2" x14ac:dyDescent="0.3">
      <c r="B1204" s="39"/>
    </row>
    <row r="1205" spans="2:2" x14ac:dyDescent="0.3">
      <c r="B1205" s="39"/>
    </row>
    <row r="1206" spans="2:2" x14ac:dyDescent="0.3">
      <c r="B1206" s="39"/>
    </row>
    <row r="1207" spans="2:2" x14ac:dyDescent="0.3">
      <c r="B1207" s="39"/>
    </row>
    <row r="1208" spans="2:2" x14ac:dyDescent="0.3">
      <c r="B1208" s="39"/>
    </row>
    <row r="1209" spans="2:2" x14ac:dyDescent="0.3">
      <c r="B1209" s="39"/>
    </row>
    <row r="1210" spans="2:2" x14ac:dyDescent="0.3">
      <c r="B1210" s="39"/>
    </row>
    <row r="1211" spans="2:2" x14ac:dyDescent="0.3">
      <c r="B1211" s="39"/>
    </row>
    <row r="1212" spans="2:2" x14ac:dyDescent="0.3">
      <c r="B1212" s="39"/>
    </row>
    <row r="1213" spans="2:2" x14ac:dyDescent="0.3">
      <c r="B1213" s="39"/>
    </row>
    <row r="1214" spans="2:2" x14ac:dyDescent="0.3">
      <c r="B1214" s="39"/>
    </row>
    <row r="1215" spans="2:2" x14ac:dyDescent="0.3">
      <c r="B1215" s="39"/>
    </row>
    <row r="1216" spans="2:2" x14ac:dyDescent="0.3">
      <c r="B1216" s="39"/>
    </row>
    <row r="1217" spans="2:2" x14ac:dyDescent="0.3">
      <c r="B1217" s="39"/>
    </row>
    <row r="1218" spans="2:2" x14ac:dyDescent="0.3">
      <c r="B1218" s="39"/>
    </row>
    <row r="1219" spans="2:2" x14ac:dyDescent="0.3">
      <c r="B1219" s="39"/>
    </row>
    <row r="1220" spans="2:2" x14ac:dyDescent="0.3">
      <c r="B1220" s="39"/>
    </row>
    <row r="1221" spans="2:2" x14ac:dyDescent="0.3">
      <c r="B1221" s="39"/>
    </row>
    <row r="1222" spans="2:2" x14ac:dyDescent="0.3">
      <c r="B1222" s="39"/>
    </row>
    <row r="1223" spans="2:2" x14ac:dyDescent="0.3">
      <c r="B1223" s="39"/>
    </row>
    <row r="1224" spans="2:2" x14ac:dyDescent="0.3">
      <c r="B1224" s="39"/>
    </row>
    <row r="1225" spans="2:2" x14ac:dyDescent="0.3">
      <c r="B1225" s="39"/>
    </row>
    <row r="1226" spans="2:2" x14ac:dyDescent="0.3">
      <c r="B1226" s="39"/>
    </row>
    <row r="1227" spans="2:2" x14ac:dyDescent="0.3">
      <c r="B1227" s="39"/>
    </row>
    <row r="1228" spans="2:2" x14ac:dyDescent="0.3">
      <c r="B1228" s="39"/>
    </row>
    <row r="1229" spans="2:2" x14ac:dyDescent="0.3">
      <c r="B1229" s="39"/>
    </row>
    <row r="1230" spans="2:2" x14ac:dyDescent="0.3">
      <c r="B1230" s="39"/>
    </row>
    <row r="1231" spans="2:2" x14ac:dyDescent="0.3">
      <c r="B1231" s="39"/>
    </row>
    <row r="1232" spans="2:2" x14ac:dyDescent="0.3">
      <c r="B1232" s="39"/>
    </row>
    <row r="1233" spans="2:2" x14ac:dyDescent="0.3">
      <c r="B1233" s="39"/>
    </row>
    <row r="1234" spans="2:2" x14ac:dyDescent="0.3">
      <c r="B1234" s="39"/>
    </row>
    <row r="1235" spans="2:2" x14ac:dyDescent="0.3">
      <c r="B1235" s="39"/>
    </row>
    <row r="1236" spans="2:2" x14ac:dyDescent="0.3">
      <c r="B1236" s="39"/>
    </row>
    <row r="1237" spans="2:2" x14ac:dyDescent="0.3">
      <c r="B1237" s="39"/>
    </row>
    <row r="1238" spans="2:2" x14ac:dyDescent="0.3">
      <c r="B1238" s="39"/>
    </row>
    <row r="1239" spans="2:2" x14ac:dyDescent="0.3">
      <c r="B1239" s="39"/>
    </row>
    <row r="1240" spans="2:2" x14ac:dyDescent="0.3">
      <c r="B1240" s="39"/>
    </row>
    <row r="1241" spans="2:2" x14ac:dyDescent="0.3">
      <c r="B1241" s="39"/>
    </row>
    <row r="1242" spans="2:2" x14ac:dyDescent="0.3">
      <c r="B1242" s="39"/>
    </row>
    <row r="1243" spans="2:2" x14ac:dyDescent="0.3">
      <c r="B1243" s="39"/>
    </row>
    <row r="1244" spans="2:2" x14ac:dyDescent="0.3">
      <c r="B1244" s="39"/>
    </row>
    <row r="1245" spans="2:2" x14ac:dyDescent="0.3">
      <c r="B1245" s="39"/>
    </row>
    <row r="1246" spans="2:2" x14ac:dyDescent="0.3">
      <c r="B1246" s="39"/>
    </row>
    <row r="1247" spans="2:2" x14ac:dyDescent="0.3">
      <c r="B1247" s="39"/>
    </row>
    <row r="1248" spans="2:2" x14ac:dyDescent="0.3">
      <c r="B1248" s="39"/>
    </row>
    <row r="1249" spans="2:2" x14ac:dyDescent="0.3">
      <c r="B1249" s="39"/>
    </row>
    <row r="1250" spans="2:2" x14ac:dyDescent="0.3">
      <c r="B1250" s="39"/>
    </row>
    <row r="1251" spans="2:2" x14ac:dyDescent="0.3">
      <c r="B1251" s="39"/>
    </row>
    <row r="1252" spans="2:2" x14ac:dyDescent="0.3">
      <c r="B1252" s="39"/>
    </row>
    <row r="1253" spans="2:2" x14ac:dyDescent="0.3">
      <c r="B1253" s="39"/>
    </row>
    <row r="1254" spans="2:2" x14ac:dyDescent="0.3">
      <c r="B1254" s="39"/>
    </row>
    <row r="1255" spans="2:2" x14ac:dyDescent="0.3">
      <c r="B1255" s="39"/>
    </row>
    <row r="1256" spans="2:2" x14ac:dyDescent="0.3">
      <c r="B1256" s="39"/>
    </row>
    <row r="1257" spans="2:2" x14ac:dyDescent="0.3">
      <c r="B1257" s="39"/>
    </row>
    <row r="1258" spans="2:2" x14ac:dyDescent="0.3">
      <c r="B1258" s="39"/>
    </row>
    <row r="1259" spans="2:2" x14ac:dyDescent="0.3">
      <c r="B1259" s="39"/>
    </row>
    <row r="1260" spans="2:2" x14ac:dyDescent="0.3">
      <c r="B1260" s="39"/>
    </row>
    <row r="1261" spans="2:2" x14ac:dyDescent="0.3">
      <c r="B1261" s="39"/>
    </row>
    <row r="1262" spans="2:2" x14ac:dyDescent="0.3">
      <c r="B1262" s="39"/>
    </row>
    <row r="1263" spans="2:2" x14ac:dyDescent="0.3">
      <c r="B1263" s="39"/>
    </row>
    <row r="1264" spans="2:2" x14ac:dyDescent="0.3">
      <c r="B1264" s="39"/>
    </row>
    <row r="1265" spans="2:2" x14ac:dyDescent="0.3">
      <c r="B1265" s="39"/>
    </row>
    <row r="1266" spans="2:2" x14ac:dyDescent="0.3">
      <c r="B1266" s="39"/>
    </row>
    <row r="1267" spans="2:2" x14ac:dyDescent="0.3">
      <c r="B1267" s="39"/>
    </row>
    <row r="1268" spans="2:2" x14ac:dyDescent="0.3">
      <c r="B1268" s="39"/>
    </row>
    <row r="1269" spans="2:2" x14ac:dyDescent="0.3">
      <c r="B1269" s="39"/>
    </row>
    <row r="1270" spans="2:2" x14ac:dyDescent="0.3">
      <c r="B1270" s="39"/>
    </row>
    <row r="1271" spans="2:2" x14ac:dyDescent="0.3">
      <c r="B1271" s="39"/>
    </row>
    <row r="1272" spans="2:2" x14ac:dyDescent="0.3">
      <c r="B1272" s="39"/>
    </row>
    <row r="1273" spans="2:2" x14ac:dyDescent="0.3">
      <c r="B1273" s="39"/>
    </row>
    <row r="1274" spans="2:2" x14ac:dyDescent="0.3">
      <c r="B1274" s="39"/>
    </row>
    <row r="1275" spans="2:2" x14ac:dyDescent="0.3">
      <c r="B1275" s="39"/>
    </row>
    <row r="1276" spans="2:2" x14ac:dyDescent="0.3">
      <c r="B1276" s="39"/>
    </row>
    <row r="1277" spans="2:2" x14ac:dyDescent="0.3">
      <c r="B1277" s="39"/>
    </row>
    <row r="1278" spans="2:2" x14ac:dyDescent="0.3">
      <c r="B1278" s="39"/>
    </row>
    <row r="1279" spans="2:2" x14ac:dyDescent="0.3">
      <c r="B1279" s="39"/>
    </row>
    <row r="1280" spans="2:2" x14ac:dyDescent="0.3">
      <c r="B1280" s="39"/>
    </row>
    <row r="1281" spans="2:2" x14ac:dyDescent="0.3">
      <c r="B1281" s="39"/>
    </row>
    <row r="1282" spans="2:2" x14ac:dyDescent="0.3">
      <c r="B1282" s="39"/>
    </row>
    <row r="1283" spans="2:2" x14ac:dyDescent="0.3">
      <c r="B1283" s="39"/>
    </row>
    <row r="1284" spans="2:2" x14ac:dyDescent="0.3">
      <c r="B1284" s="39"/>
    </row>
    <row r="1285" spans="2:2" x14ac:dyDescent="0.3">
      <c r="B1285" s="39"/>
    </row>
    <row r="1286" spans="2:2" x14ac:dyDescent="0.3">
      <c r="B1286" s="39"/>
    </row>
    <row r="1287" spans="2:2" x14ac:dyDescent="0.3">
      <c r="B1287" s="39"/>
    </row>
    <row r="1288" spans="2:2" x14ac:dyDescent="0.3">
      <c r="B1288" s="39"/>
    </row>
    <row r="1289" spans="2:2" x14ac:dyDescent="0.3">
      <c r="B1289" s="39"/>
    </row>
    <row r="1290" spans="2:2" x14ac:dyDescent="0.3">
      <c r="B1290" s="39"/>
    </row>
    <row r="1291" spans="2:2" x14ac:dyDescent="0.3">
      <c r="B1291" s="39"/>
    </row>
    <row r="1292" spans="2:2" x14ac:dyDescent="0.3">
      <c r="B1292" s="39"/>
    </row>
    <row r="1293" spans="2:2" x14ac:dyDescent="0.3">
      <c r="B1293" s="39"/>
    </row>
    <row r="1294" spans="2:2" x14ac:dyDescent="0.3">
      <c r="B1294" s="39"/>
    </row>
    <row r="1295" spans="2:2" x14ac:dyDescent="0.3">
      <c r="B1295" s="39"/>
    </row>
    <row r="1296" spans="2:2" x14ac:dyDescent="0.3">
      <c r="B1296" s="39"/>
    </row>
    <row r="1297" spans="2:2" x14ac:dyDescent="0.3">
      <c r="B1297" s="39"/>
    </row>
    <row r="1298" spans="2:2" x14ac:dyDescent="0.3">
      <c r="B1298" s="39"/>
    </row>
    <row r="1299" spans="2:2" x14ac:dyDescent="0.3">
      <c r="B1299" s="39"/>
    </row>
    <row r="1300" spans="2:2" x14ac:dyDescent="0.3">
      <c r="B1300" s="39"/>
    </row>
    <row r="1301" spans="2:2" x14ac:dyDescent="0.3">
      <c r="B1301" s="39"/>
    </row>
    <row r="1302" spans="2:2" x14ac:dyDescent="0.3">
      <c r="B1302" s="39"/>
    </row>
    <row r="1303" spans="2:2" x14ac:dyDescent="0.3">
      <c r="B1303" s="39"/>
    </row>
    <row r="1304" spans="2:2" x14ac:dyDescent="0.3">
      <c r="B1304" s="39"/>
    </row>
    <row r="1305" spans="2:2" x14ac:dyDescent="0.3">
      <c r="B1305" s="39"/>
    </row>
    <row r="1306" spans="2:2" x14ac:dyDescent="0.3">
      <c r="B1306" s="39"/>
    </row>
    <row r="1307" spans="2:2" x14ac:dyDescent="0.3">
      <c r="B1307" s="39"/>
    </row>
    <row r="1308" spans="2:2" x14ac:dyDescent="0.3">
      <c r="B1308" s="39"/>
    </row>
    <row r="1309" spans="2:2" x14ac:dyDescent="0.3">
      <c r="B1309" s="39"/>
    </row>
    <row r="1310" spans="2:2" x14ac:dyDescent="0.3">
      <c r="B1310" s="39"/>
    </row>
    <row r="1311" spans="2:2" x14ac:dyDescent="0.3">
      <c r="B1311" s="39"/>
    </row>
    <row r="1312" spans="2:2" x14ac:dyDescent="0.3">
      <c r="B1312" s="39"/>
    </row>
    <row r="1313" spans="2:2" x14ac:dyDescent="0.3">
      <c r="B1313" s="39"/>
    </row>
    <row r="1314" spans="2:2" x14ac:dyDescent="0.3">
      <c r="B1314" s="39"/>
    </row>
    <row r="1315" spans="2:2" x14ac:dyDescent="0.3">
      <c r="B1315" s="39"/>
    </row>
    <row r="1316" spans="2:2" x14ac:dyDescent="0.3">
      <c r="B1316" s="39"/>
    </row>
    <row r="1317" spans="2:2" x14ac:dyDescent="0.3">
      <c r="B1317" s="39"/>
    </row>
    <row r="1318" spans="2:2" x14ac:dyDescent="0.3">
      <c r="B1318" s="39"/>
    </row>
    <row r="1319" spans="2:2" x14ac:dyDescent="0.3">
      <c r="B1319" s="39"/>
    </row>
    <row r="1320" spans="2:2" x14ac:dyDescent="0.3">
      <c r="B1320" s="39"/>
    </row>
    <row r="1321" spans="2:2" x14ac:dyDescent="0.3">
      <c r="B1321" s="39"/>
    </row>
    <row r="1322" spans="2:2" x14ac:dyDescent="0.3">
      <c r="B1322" s="39"/>
    </row>
    <row r="1323" spans="2:2" x14ac:dyDescent="0.3">
      <c r="B1323" s="39"/>
    </row>
    <row r="1324" spans="2:2" x14ac:dyDescent="0.3">
      <c r="B1324" s="39"/>
    </row>
    <row r="1325" spans="2:2" x14ac:dyDescent="0.3">
      <c r="B1325" s="39"/>
    </row>
    <row r="1326" spans="2:2" x14ac:dyDescent="0.3">
      <c r="B1326" s="39"/>
    </row>
    <row r="1327" spans="2:2" x14ac:dyDescent="0.3">
      <c r="B1327" s="39"/>
    </row>
    <row r="1328" spans="2:2" x14ac:dyDescent="0.3">
      <c r="B1328" s="39"/>
    </row>
    <row r="1329" spans="2:2" x14ac:dyDescent="0.3">
      <c r="B1329" s="39"/>
    </row>
    <row r="1330" spans="2:2" x14ac:dyDescent="0.3">
      <c r="B1330" s="39"/>
    </row>
    <row r="1331" spans="2:2" x14ac:dyDescent="0.3">
      <c r="B1331" s="39"/>
    </row>
    <row r="1332" spans="2:2" x14ac:dyDescent="0.3">
      <c r="B1332" s="39"/>
    </row>
    <row r="1333" spans="2:2" x14ac:dyDescent="0.3">
      <c r="B1333" s="39"/>
    </row>
    <row r="1334" spans="2:2" x14ac:dyDescent="0.3">
      <c r="B1334" s="39"/>
    </row>
    <row r="1335" spans="2:2" x14ac:dyDescent="0.3">
      <c r="B1335" s="39"/>
    </row>
    <row r="1336" spans="2:2" x14ac:dyDescent="0.3">
      <c r="B1336" s="39"/>
    </row>
    <row r="1337" spans="2:2" x14ac:dyDescent="0.3">
      <c r="B1337" s="39"/>
    </row>
    <row r="1338" spans="2:2" x14ac:dyDescent="0.3">
      <c r="B1338" s="39"/>
    </row>
    <row r="1339" spans="2:2" x14ac:dyDescent="0.3">
      <c r="B1339" s="39"/>
    </row>
    <row r="1340" spans="2:2" x14ac:dyDescent="0.3">
      <c r="B1340" s="39"/>
    </row>
    <row r="1341" spans="2:2" x14ac:dyDescent="0.3">
      <c r="B1341" s="39"/>
    </row>
    <row r="1342" spans="2:2" x14ac:dyDescent="0.3">
      <c r="B1342" s="39"/>
    </row>
    <row r="1343" spans="2:2" x14ac:dyDescent="0.3">
      <c r="B1343" s="39"/>
    </row>
    <row r="1344" spans="2:2" x14ac:dyDescent="0.3">
      <c r="B1344" s="39"/>
    </row>
    <row r="1345" spans="2:2" x14ac:dyDescent="0.3">
      <c r="B1345" s="39"/>
    </row>
    <row r="1346" spans="2:2" x14ac:dyDescent="0.3">
      <c r="B1346" s="39"/>
    </row>
    <row r="1347" spans="2:2" x14ac:dyDescent="0.3">
      <c r="B1347" s="39"/>
    </row>
    <row r="1348" spans="2:2" x14ac:dyDescent="0.3">
      <c r="B1348" s="39"/>
    </row>
    <row r="1349" spans="2:2" x14ac:dyDescent="0.3">
      <c r="B1349" s="39"/>
    </row>
    <row r="1350" spans="2:2" x14ac:dyDescent="0.3">
      <c r="B1350" s="39"/>
    </row>
    <row r="1351" spans="2:2" x14ac:dyDescent="0.3">
      <c r="B1351" s="39"/>
    </row>
    <row r="1352" spans="2:2" x14ac:dyDescent="0.3">
      <c r="B1352" s="39"/>
    </row>
    <row r="1353" spans="2:2" x14ac:dyDescent="0.3">
      <c r="B1353" s="39"/>
    </row>
    <row r="1354" spans="2:2" x14ac:dyDescent="0.3">
      <c r="B1354" s="39"/>
    </row>
    <row r="1355" spans="2:2" x14ac:dyDescent="0.3">
      <c r="B1355" s="39"/>
    </row>
    <row r="1356" spans="2:2" x14ac:dyDescent="0.3">
      <c r="B1356" s="39"/>
    </row>
    <row r="1357" spans="2:2" x14ac:dyDescent="0.3">
      <c r="B1357" s="39"/>
    </row>
    <row r="1358" spans="2:2" x14ac:dyDescent="0.3">
      <c r="B1358" s="39"/>
    </row>
    <row r="1359" spans="2:2" x14ac:dyDescent="0.3">
      <c r="B1359" s="39"/>
    </row>
    <row r="1360" spans="2:2" x14ac:dyDescent="0.3">
      <c r="B1360" s="39"/>
    </row>
    <row r="1361" spans="2:2" x14ac:dyDescent="0.3">
      <c r="B1361" s="39"/>
    </row>
    <row r="1362" spans="2:2" x14ac:dyDescent="0.3">
      <c r="B1362" s="39"/>
    </row>
    <row r="1363" spans="2:2" x14ac:dyDescent="0.3">
      <c r="B1363" s="39"/>
    </row>
    <row r="1364" spans="2:2" x14ac:dyDescent="0.3">
      <c r="B1364" s="39"/>
    </row>
    <row r="1365" spans="2:2" x14ac:dyDescent="0.3">
      <c r="B1365" s="39"/>
    </row>
    <row r="1366" spans="2:2" x14ac:dyDescent="0.3">
      <c r="B1366" s="39"/>
    </row>
    <row r="1367" spans="2:2" x14ac:dyDescent="0.3">
      <c r="B1367" s="39"/>
    </row>
    <row r="1368" spans="2:2" x14ac:dyDescent="0.3">
      <c r="B1368" s="39"/>
    </row>
    <row r="1369" spans="2:2" x14ac:dyDescent="0.3">
      <c r="B1369" s="39"/>
    </row>
    <row r="1370" spans="2:2" x14ac:dyDescent="0.3">
      <c r="B1370" s="39"/>
    </row>
    <row r="1371" spans="2:2" x14ac:dyDescent="0.3">
      <c r="B1371" s="39"/>
    </row>
    <row r="1372" spans="2:2" x14ac:dyDescent="0.3">
      <c r="B1372" s="39"/>
    </row>
    <row r="1373" spans="2:2" x14ac:dyDescent="0.3">
      <c r="B1373" s="39"/>
    </row>
    <row r="1374" spans="2:2" x14ac:dyDescent="0.3">
      <c r="B1374" s="39"/>
    </row>
    <row r="1375" spans="2:2" x14ac:dyDescent="0.3">
      <c r="B1375" s="39"/>
    </row>
    <row r="1376" spans="2:2" x14ac:dyDescent="0.3">
      <c r="B1376" s="39"/>
    </row>
    <row r="1377" spans="2:2" x14ac:dyDescent="0.3">
      <c r="B1377" s="39"/>
    </row>
    <row r="1378" spans="2:2" x14ac:dyDescent="0.3">
      <c r="B1378" s="39"/>
    </row>
    <row r="1379" spans="2:2" x14ac:dyDescent="0.3">
      <c r="B1379" s="39"/>
    </row>
    <row r="1380" spans="2:2" x14ac:dyDescent="0.3">
      <c r="B1380" s="39"/>
    </row>
    <row r="1381" spans="2:2" x14ac:dyDescent="0.3">
      <c r="B1381" s="39"/>
    </row>
    <row r="1382" spans="2:2" x14ac:dyDescent="0.3">
      <c r="B1382" s="39"/>
    </row>
    <row r="1383" spans="2:2" x14ac:dyDescent="0.3">
      <c r="B1383" s="39"/>
    </row>
    <row r="1384" spans="2:2" x14ac:dyDescent="0.3">
      <c r="B1384" s="39"/>
    </row>
    <row r="1385" spans="2:2" x14ac:dyDescent="0.3">
      <c r="B1385" s="39"/>
    </row>
    <row r="1386" spans="2:2" x14ac:dyDescent="0.3">
      <c r="B1386" s="39"/>
    </row>
    <row r="1387" spans="2:2" x14ac:dyDescent="0.3">
      <c r="B1387" s="39"/>
    </row>
    <row r="1388" spans="2:2" x14ac:dyDescent="0.3">
      <c r="B1388" s="39"/>
    </row>
    <row r="1389" spans="2:2" x14ac:dyDescent="0.3">
      <c r="B1389" s="39"/>
    </row>
    <row r="1390" spans="2:2" x14ac:dyDescent="0.3">
      <c r="B1390" s="39"/>
    </row>
    <row r="1391" spans="2:2" x14ac:dyDescent="0.3">
      <c r="B1391" s="39"/>
    </row>
    <row r="1392" spans="2:2" x14ac:dyDescent="0.3">
      <c r="B1392" s="39"/>
    </row>
    <row r="1393" spans="2:2" x14ac:dyDescent="0.3">
      <c r="B1393" s="39"/>
    </row>
    <row r="1394" spans="2:2" x14ac:dyDescent="0.3">
      <c r="B1394" s="39"/>
    </row>
    <row r="1395" spans="2:2" x14ac:dyDescent="0.3">
      <c r="B1395" s="39"/>
    </row>
    <row r="1396" spans="2:2" x14ac:dyDescent="0.3">
      <c r="B1396" s="39"/>
    </row>
    <row r="1397" spans="2:2" x14ac:dyDescent="0.3">
      <c r="B1397" s="39"/>
    </row>
    <row r="1398" spans="2:2" x14ac:dyDescent="0.3">
      <c r="B1398" s="39"/>
    </row>
    <row r="1399" spans="2:2" x14ac:dyDescent="0.3">
      <c r="B1399" s="39"/>
    </row>
    <row r="1400" spans="2:2" x14ac:dyDescent="0.3">
      <c r="B1400" s="39"/>
    </row>
    <row r="1401" spans="2:2" x14ac:dyDescent="0.3">
      <c r="B1401" s="39"/>
    </row>
    <row r="1402" spans="2:2" x14ac:dyDescent="0.3">
      <c r="B1402" s="39"/>
    </row>
    <row r="1403" spans="2:2" x14ac:dyDescent="0.3">
      <c r="B1403" s="39"/>
    </row>
    <row r="1404" spans="2:2" x14ac:dyDescent="0.3">
      <c r="B1404" s="39"/>
    </row>
    <row r="1405" spans="2:2" x14ac:dyDescent="0.3">
      <c r="B1405" s="39"/>
    </row>
    <row r="1406" spans="2:2" x14ac:dyDescent="0.3">
      <c r="B1406" s="39"/>
    </row>
    <row r="1407" spans="2:2" x14ac:dyDescent="0.3">
      <c r="B1407" s="39"/>
    </row>
    <row r="1408" spans="2:2" x14ac:dyDescent="0.3">
      <c r="B1408" s="39"/>
    </row>
    <row r="1409" spans="2:2" x14ac:dyDescent="0.3">
      <c r="B1409" s="39"/>
    </row>
    <row r="1410" spans="2:2" x14ac:dyDescent="0.3">
      <c r="B1410" s="39"/>
    </row>
    <row r="1411" spans="2:2" x14ac:dyDescent="0.3">
      <c r="B1411" s="39"/>
    </row>
    <row r="1412" spans="2:2" x14ac:dyDescent="0.3">
      <c r="B1412" s="39"/>
    </row>
    <row r="1413" spans="2:2" x14ac:dyDescent="0.3">
      <c r="B1413" s="39"/>
    </row>
    <row r="1414" spans="2:2" x14ac:dyDescent="0.3">
      <c r="B1414" s="39"/>
    </row>
    <row r="1415" spans="2:2" x14ac:dyDescent="0.3">
      <c r="B1415" s="39"/>
    </row>
    <row r="1416" spans="2:2" x14ac:dyDescent="0.3">
      <c r="B1416" s="39"/>
    </row>
    <row r="1417" spans="2:2" x14ac:dyDescent="0.3">
      <c r="B1417" s="39"/>
    </row>
    <row r="1418" spans="2:2" x14ac:dyDescent="0.3">
      <c r="B1418" s="39"/>
    </row>
    <row r="1419" spans="2:2" x14ac:dyDescent="0.3">
      <c r="B1419" s="39"/>
    </row>
    <row r="1420" spans="2:2" x14ac:dyDescent="0.3">
      <c r="B1420" s="39"/>
    </row>
    <row r="1421" spans="2:2" x14ac:dyDescent="0.3">
      <c r="B1421" s="39"/>
    </row>
    <row r="1422" spans="2:2" x14ac:dyDescent="0.3">
      <c r="B1422" s="39"/>
    </row>
    <row r="1423" spans="2:2" x14ac:dyDescent="0.3">
      <c r="B1423" s="39"/>
    </row>
    <row r="1424" spans="2:2" x14ac:dyDescent="0.3">
      <c r="B1424" s="39"/>
    </row>
    <row r="1425" spans="2:2" x14ac:dyDescent="0.3">
      <c r="B1425" s="39"/>
    </row>
    <row r="1426" spans="2:2" x14ac:dyDescent="0.3">
      <c r="B1426" s="39"/>
    </row>
    <row r="1427" spans="2:2" x14ac:dyDescent="0.3">
      <c r="B1427" s="39"/>
    </row>
    <row r="1428" spans="2:2" x14ac:dyDescent="0.3">
      <c r="B1428" s="39"/>
    </row>
    <row r="1429" spans="2:2" x14ac:dyDescent="0.3">
      <c r="B1429" s="39"/>
    </row>
    <row r="1430" spans="2:2" x14ac:dyDescent="0.3">
      <c r="B1430" s="39"/>
    </row>
    <row r="1431" spans="2:2" x14ac:dyDescent="0.3">
      <c r="B1431" s="39"/>
    </row>
    <row r="1432" spans="2:2" x14ac:dyDescent="0.3">
      <c r="B1432" s="39"/>
    </row>
    <row r="1433" spans="2:2" x14ac:dyDescent="0.3">
      <c r="B1433" s="39"/>
    </row>
    <row r="1434" spans="2:2" x14ac:dyDescent="0.3">
      <c r="B1434" s="39"/>
    </row>
    <row r="1435" spans="2:2" x14ac:dyDescent="0.3">
      <c r="B1435" s="39"/>
    </row>
    <row r="1436" spans="2:2" x14ac:dyDescent="0.3">
      <c r="B1436" s="39"/>
    </row>
    <row r="1437" spans="2:2" x14ac:dyDescent="0.3">
      <c r="B1437" s="39"/>
    </row>
    <row r="1438" spans="2:2" x14ac:dyDescent="0.3">
      <c r="B1438" s="39"/>
    </row>
    <row r="1439" spans="2:2" x14ac:dyDescent="0.3">
      <c r="B1439" s="39"/>
    </row>
    <row r="1440" spans="2:2" x14ac:dyDescent="0.3">
      <c r="B1440" s="39"/>
    </row>
    <row r="1441" spans="2:2" x14ac:dyDescent="0.3">
      <c r="B1441" s="39"/>
    </row>
    <row r="1442" spans="2:2" x14ac:dyDescent="0.3">
      <c r="B1442" s="39"/>
    </row>
    <row r="1443" spans="2:2" x14ac:dyDescent="0.3">
      <c r="B1443" s="39"/>
    </row>
    <row r="1444" spans="2:2" x14ac:dyDescent="0.3">
      <c r="B1444" s="39"/>
    </row>
    <row r="1445" spans="2:2" x14ac:dyDescent="0.3">
      <c r="B1445" s="39"/>
    </row>
    <row r="1446" spans="2:2" x14ac:dyDescent="0.3">
      <c r="B1446" s="39"/>
    </row>
    <row r="1447" spans="2:2" x14ac:dyDescent="0.3">
      <c r="B1447" s="39"/>
    </row>
    <row r="1448" spans="2:2" x14ac:dyDescent="0.3">
      <c r="B1448" s="39"/>
    </row>
    <row r="1449" spans="2:2" x14ac:dyDescent="0.3">
      <c r="B1449" s="39"/>
    </row>
    <row r="1450" spans="2:2" x14ac:dyDescent="0.3">
      <c r="B1450" s="39"/>
    </row>
    <row r="1451" spans="2:2" x14ac:dyDescent="0.3">
      <c r="B1451" s="39"/>
    </row>
    <row r="1452" spans="2:2" x14ac:dyDescent="0.3">
      <c r="B1452" s="39"/>
    </row>
    <row r="1453" spans="2:2" x14ac:dyDescent="0.3">
      <c r="B1453" s="39"/>
    </row>
    <row r="1454" spans="2:2" x14ac:dyDescent="0.3">
      <c r="B1454" s="39"/>
    </row>
    <row r="1455" spans="2:2" x14ac:dyDescent="0.3">
      <c r="B1455" s="39"/>
    </row>
    <row r="1456" spans="2:2" x14ac:dyDescent="0.3">
      <c r="B1456" s="39"/>
    </row>
    <row r="1457" spans="2:2" x14ac:dyDescent="0.3">
      <c r="B1457" s="39"/>
    </row>
    <row r="1458" spans="2:2" x14ac:dyDescent="0.3">
      <c r="B1458" s="39"/>
    </row>
    <row r="1459" spans="2:2" x14ac:dyDescent="0.3">
      <c r="B1459" s="39"/>
    </row>
    <row r="1460" spans="2:2" x14ac:dyDescent="0.3">
      <c r="B1460" s="39"/>
    </row>
    <row r="1461" spans="2:2" x14ac:dyDescent="0.3">
      <c r="B1461" s="39"/>
    </row>
    <row r="1462" spans="2:2" x14ac:dyDescent="0.3">
      <c r="B1462" s="39"/>
    </row>
    <row r="1463" spans="2:2" x14ac:dyDescent="0.3">
      <c r="B1463" s="39"/>
    </row>
    <row r="1464" spans="2:2" x14ac:dyDescent="0.3">
      <c r="B1464" s="39"/>
    </row>
    <row r="1465" spans="2:2" x14ac:dyDescent="0.3">
      <c r="B1465" s="39"/>
    </row>
    <row r="1466" spans="2:2" x14ac:dyDescent="0.3">
      <c r="B1466" s="39"/>
    </row>
    <row r="1467" spans="2:2" x14ac:dyDescent="0.3">
      <c r="B1467" s="39"/>
    </row>
    <row r="1468" spans="2:2" x14ac:dyDescent="0.3">
      <c r="B1468" s="39"/>
    </row>
    <row r="1469" spans="2:2" x14ac:dyDescent="0.3">
      <c r="B1469" s="39"/>
    </row>
    <row r="1470" spans="2:2" x14ac:dyDescent="0.3">
      <c r="B1470" s="39"/>
    </row>
    <row r="1471" spans="2:2" x14ac:dyDescent="0.3">
      <c r="B1471" s="39"/>
    </row>
    <row r="1472" spans="2:2" x14ac:dyDescent="0.3">
      <c r="B1472" s="39"/>
    </row>
    <row r="1473" spans="2:2" x14ac:dyDescent="0.3">
      <c r="B1473" s="39"/>
    </row>
    <row r="1474" spans="2:2" x14ac:dyDescent="0.3">
      <c r="B1474" s="39"/>
    </row>
    <row r="1475" spans="2:2" x14ac:dyDescent="0.3">
      <c r="B1475" s="39"/>
    </row>
    <row r="1476" spans="2:2" x14ac:dyDescent="0.3">
      <c r="B1476" s="39"/>
    </row>
    <row r="1477" spans="2:2" x14ac:dyDescent="0.3">
      <c r="B1477" s="39"/>
    </row>
    <row r="1478" spans="2:2" x14ac:dyDescent="0.3">
      <c r="B1478" s="39"/>
    </row>
    <row r="1479" spans="2:2" x14ac:dyDescent="0.3">
      <c r="B1479" s="39"/>
    </row>
    <row r="1480" spans="2:2" x14ac:dyDescent="0.3">
      <c r="B1480" s="39"/>
    </row>
    <row r="1481" spans="2:2" x14ac:dyDescent="0.3">
      <c r="B1481" s="39"/>
    </row>
    <row r="1482" spans="2:2" x14ac:dyDescent="0.3">
      <c r="B1482" s="39"/>
    </row>
    <row r="1483" spans="2:2" x14ac:dyDescent="0.3">
      <c r="B1483" s="39"/>
    </row>
    <row r="1484" spans="2:2" x14ac:dyDescent="0.3">
      <c r="B1484" s="39"/>
    </row>
    <row r="1485" spans="2:2" x14ac:dyDescent="0.3">
      <c r="B1485" s="39"/>
    </row>
    <row r="1486" spans="2:2" x14ac:dyDescent="0.3">
      <c r="B1486" s="39"/>
    </row>
    <row r="1487" spans="2:2" x14ac:dyDescent="0.3">
      <c r="B1487" s="39"/>
    </row>
    <row r="1488" spans="2:2" x14ac:dyDescent="0.3">
      <c r="B1488" s="39"/>
    </row>
    <row r="1489" spans="2:2" x14ac:dyDescent="0.3">
      <c r="B1489" s="39"/>
    </row>
    <row r="1490" spans="2:2" x14ac:dyDescent="0.3">
      <c r="B1490" s="39"/>
    </row>
    <row r="1491" spans="2:2" x14ac:dyDescent="0.3">
      <c r="B1491" s="39"/>
    </row>
    <row r="1492" spans="2:2" x14ac:dyDescent="0.3">
      <c r="B1492" s="39"/>
    </row>
    <row r="1493" spans="2:2" x14ac:dyDescent="0.3">
      <c r="B1493" s="39"/>
    </row>
    <row r="1494" spans="2:2" x14ac:dyDescent="0.3">
      <c r="B1494" s="39"/>
    </row>
    <row r="1495" spans="2:2" x14ac:dyDescent="0.3">
      <c r="B1495" s="39"/>
    </row>
    <row r="1496" spans="2:2" x14ac:dyDescent="0.3">
      <c r="B1496" s="39"/>
    </row>
    <row r="1497" spans="2:2" x14ac:dyDescent="0.3">
      <c r="B1497" s="39"/>
    </row>
    <row r="1498" spans="2:2" x14ac:dyDescent="0.3">
      <c r="B1498" s="39"/>
    </row>
    <row r="1499" spans="2:2" x14ac:dyDescent="0.3">
      <c r="B1499" s="39"/>
    </row>
    <row r="1500" spans="2:2" x14ac:dyDescent="0.3">
      <c r="B1500" s="39"/>
    </row>
    <row r="1501" spans="2:2" x14ac:dyDescent="0.3">
      <c r="B1501" s="39"/>
    </row>
    <row r="1502" spans="2:2" x14ac:dyDescent="0.3">
      <c r="B1502" s="39"/>
    </row>
    <row r="1503" spans="2:2" x14ac:dyDescent="0.3">
      <c r="B1503" s="39"/>
    </row>
    <row r="1504" spans="2:2" x14ac:dyDescent="0.3">
      <c r="B1504" s="39"/>
    </row>
    <row r="1505" spans="2:2" x14ac:dyDescent="0.3">
      <c r="B1505" s="39"/>
    </row>
    <row r="1506" spans="2:2" x14ac:dyDescent="0.3">
      <c r="B1506" s="39"/>
    </row>
    <row r="1507" spans="2:2" x14ac:dyDescent="0.3">
      <c r="B1507" s="39"/>
    </row>
    <row r="1508" spans="2:2" x14ac:dyDescent="0.3">
      <c r="B1508" s="39"/>
    </row>
    <row r="1509" spans="2:2" x14ac:dyDescent="0.3">
      <c r="B1509" s="39"/>
    </row>
    <row r="1510" spans="2:2" x14ac:dyDescent="0.3">
      <c r="B1510" s="39"/>
    </row>
    <row r="1511" spans="2:2" x14ac:dyDescent="0.3">
      <c r="B1511" s="39"/>
    </row>
    <row r="1512" spans="2:2" x14ac:dyDescent="0.3">
      <c r="B1512" s="39"/>
    </row>
    <row r="1513" spans="2:2" x14ac:dyDescent="0.3">
      <c r="B1513" s="39"/>
    </row>
    <row r="1514" spans="2:2" x14ac:dyDescent="0.3">
      <c r="B1514" s="39"/>
    </row>
    <row r="1515" spans="2:2" x14ac:dyDescent="0.3">
      <c r="B1515" s="39"/>
    </row>
    <row r="1516" spans="2:2" x14ac:dyDescent="0.3">
      <c r="B1516" s="39"/>
    </row>
    <row r="1517" spans="2:2" x14ac:dyDescent="0.3">
      <c r="B1517" s="39"/>
    </row>
    <row r="1518" spans="2:2" x14ac:dyDescent="0.3">
      <c r="B1518" s="39"/>
    </row>
    <row r="1519" spans="2:2" x14ac:dyDescent="0.3">
      <c r="B1519" s="39"/>
    </row>
    <row r="1520" spans="2:2" x14ac:dyDescent="0.3">
      <c r="B1520" s="39"/>
    </row>
    <row r="1521" spans="2:2" x14ac:dyDescent="0.3">
      <c r="B1521" s="39"/>
    </row>
    <row r="1522" spans="2:2" x14ac:dyDescent="0.3">
      <c r="B1522" s="39"/>
    </row>
    <row r="1523" spans="2:2" x14ac:dyDescent="0.3">
      <c r="B1523" s="39"/>
    </row>
    <row r="1524" spans="2:2" x14ac:dyDescent="0.3">
      <c r="B1524" s="39"/>
    </row>
    <row r="1525" spans="2:2" x14ac:dyDescent="0.3">
      <c r="B1525" s="39"/>
    </row>
    <row r="1526" spans="2:2" x14ac:dyDescent="0.3">
      <c r="B1526" s="39"/>
    </row>
    <row r="1527" spans="2:2" x14ac:dyDescent="0.3">
      <c r="B1527" s="39"/>
    </row>
    <row r="1528" spans="2:2" x14ac:dyDescent="0.3">
      <c r="B1528" s="39"/>
    </row>
    <row r="1529" spans="2:2" x14ac:dyDescent="0.3">
      <c r="B1529" s="39"/>
    </row>
    <row r="1530" spans="2:2" x14ac:dyDescent="0.3">
      <c r="B1530" s="39"/>
    </row>
    <row r="1531" spans="2:2" x14ac:dyDescent="0.3">
      <c r="B1531" s="39"/>
    </row>
    <row r="1532" spans="2:2" x14ac:dyDescent="0.3">
      <c r="B1532" s="39"/>
    </row>
    <row r="1533" spans="2:2" x14ac:dyDescent="0.3">
      <c r="B1533" s="39"/>
    </row>
    <row r="1534" spans="2:2" x14ac:dyDescent="0.3">
      <c r="B1534" s="39"/>
    </row>
    <row r="1535" spans="2:2" x14ac:dyDescent="0.3">
      <c r="B1535" s="39"/>
    </row>
    <row r="1536" spans="2:2" x14ac:dyDescent="0.3">
      <c r="B1536" s="39"/>
    </row>
    <row r="1537" spans="2:2" x14ac:dyDescent="0.3">
      <c r="B1537" s="39"/>
    </row>
    <row r="1538" spans="2:2" x14ac:dyDescent="0.3">
      <c r="B1538" s="39"/>
    </row>
    <row r="1539" spans="2:2" x14ac:dyDescent="0.3">
      <c r="B1539" s="39"/>
    </row>
    <row r="1540" spans="2:2" x14ac:dyDescent="0.3">
      <c r="B1540" s="39"/>
    </row>
    <row r="1541" spans="2:2" x14ac:dyDescent="0.3">
      <c r="B1541" s="39"/>
    </row>
    <row r="1542" spans="2:2" x14ac:dyDescent="0.3">
      <c r="B1542" s="39"/>
    </row>
    <row r="1543" spans="2:2" x14ac:dyDescent="0.3">
      <c r="B1543" s="39"/>
    </row>
    <row r="1544" spans="2:2" x14ac:dyDescent="0.3">
      <c r="B1544" s="39"/>
    </row>
    <row r="1545" spans="2:2" x14ac:dyDescent="0.3">
      <c r="B1545" s="39"/>
    </row>
    <row r="1546" spans="2:2" x14ac:dyDescent="0.3">
      <c r="B1546" s="39"/>
    </row>
    <row r="1547" spans="2:2" x14ac:dyDescent="0.3">
      <c r="B1547" s="39"/>
    </row>
    <row r="1548" spans="2:2" x14ac:dyDescent="0.3">
      <c r="B1548" s="39"/>
    </row>
    <row r="1549" spans="2:2" x14ac:dyDescent="0.3">
      <c r="B1549" s="39"/>
    </row>
    <row r="1550" spans="2:2" x14ac:dyDescent="0.3">
      <c r="B1550" s="39"/>
    </row>
    <row r="1551" spans="2:2" x14ac:dyDescent="0.3">
      <c r="B1551" s="39"/>
    </row>
    <row r="1552" spans="2:2" x14ac:dyDescent="0.3">
      <c r="B1552" s="39"/>
    </row>
    <row r="1553" spans="2:2" x14ac:dyDescent="0.3">
      <c r="B1553" s="39"/>
    </row>
    <row r="1554" spans="2:2" x14ac:dyDescent="0.3">
      <c r="B1554" s="39"/>
    </row>
    <row r="1555" spans="2:2" x14ac:dyDescent="0.3">
      <c r="B1555" s="39"/>
    </row>
    <row r="1556" spans="2:2" x14ac:dyDescent="0.3">
      <c r="B1556" s="39"/>
    </row>
    <row r="1557" spans="2:2" x14ac:dyDescent="0.3">
      <c r="B1557" s="39"/>
    </row>
    <row r="1558" spans="2:2" x14ac:dyDescent="0.3">
      <c r="B1558" s="39"/>
    </row>
    <row r="1559" spans="2:2" x14ac:dyDescent="0.3">
      <c r="B1559" s="39"/>
    </row>
    <row r="1560" spans="2:2" x14ac:dyDescent="0.3">
      <c r="B1560" s="39"/>
    </row>
    <row r="1561" spans="2:2" x14ac:dyDescent="0.3">
      <c r="B1561" s="39"/>
    </row>
    <row r="1562" spans="2:2" x14ac:dyDescent="0.3">
      <c r="B1562" s="39"/>
    </row>
    <row r="1563" spans="2:2" x14ac:dyDescent="0.3">
      <c r="B1563" s="39"/>
    </row>
    <row r="1564" spans="2:2" x14ac:dyDescent="0.3">
      <c r="B1564" s="39"/>
    </row>
    <row r="1565" spans="2:2" x14ac:dyDescent="0.3">
      <c r="B1565" s="39"/>
    </row>
    <row r="1566" spans="2:2" x14ac:dyDescent="0.3">
      <c r="B1566" s="39"/>
    </row>
    <row r="1567" spans="2:2" x14ac:dyDescent="0.3">
      <c r="B1567" s="39"/>
    </row>
    <row r="1568" spans="2:2" x14ac:dyDescent="0.3">
      <c r="B1568" s="39"/>
    </row>
    <row r="1569" spans="2:2" x14ac:dyDescent="0.3">
      <c r="B1569" s="39"/>
    </row>
    <row r="1570" spans="2:2" x14ac:dyDescent="0.3">
      <c r="B1570" s="39"/>
    </row>
    <row r="1571" spans="2:2" x14ac:dyDescent="0.3">
      <c r="B1571" s="39"/>
    </row>
    <row r="1572" spans="2:2" x14ac:dyDescent="0.3">
      <c r="B1572" s="39"/>
    </row>
    <row r="1573" spans="2:2" x14ac:dyDescent="0.3">
      <c r="B1573" s="39"/>
    </row>
    <row r="1574" spans="2:2" x14ac:dyDescent="0.3">
      <c r="B1574" s="39"/>
    </row>
    <row r="1575" spans="2:2" x14ac:dyDescent="0.3">
      <c r="B1575" s="39"/>
    </row>
    <row r="1576" spans="2:2" x14ac:dyDescent="0.3">
      <c r="B1576" s="39"/>
    </row>
    <row r="1577" spans="2:2" x14ac:dyDescent="0.3">
      <c r="B1577" s="39"/>
    </row>
    <row r="1578" spans="2:2" x14ac:dyDescent="0.3">
      <c r="B1578" s="39"/>
    </row>
    <row r="1579" spans="2:2" x14ac:dyDescent="0.3">
      <c r="B1579" s="39"/>
    </row>
    <row r="1580" spans="2:2" x14ac:dyDescent="0.3">
      <c r="B1580" s="39"/>
    </row>
    <row r="1581" spans="2:2" x14ac:dyDescent="0.3">
      <c r="B1581" s="39"/>
    </row>
    <row r="1582" spans="2:2" x14ac:dyDescent="0.3">
      <c r="B1582" s="39"/>
    </row>
    <row r="1583" spans="2:2" x14ac:dyDescent="0.3">
      <c r="B1583" s="39"/>
    </row>
    <row r="1584" spans="2:2" x14ac:dyDescent="0.3">
      <c r="B1584" s="39"/>
    </row>
    <row r="1585" spans="2:2" x14ac:dyDescent="0.3">
      <c r="B1585" s="39"/>
    </row>
    <row r="1586" spans="2:2" x14ac:dyDescent="0.3">
      <c r="B1586" s="39"/>
    </row>
    <row r="1587" spans="2:2" x14ac:dyDescent="0.3">
      <c r="B1587" s="39"/>
    </row>
    <row r="1588" spans="2:2" x14ac:dyDescent="0.3">
      <c r="B1588" s="39"/>
    </row>
    <row r="1589" spans="2:2" x14ac:dyDescent="0.3">
      <c r="B1589" s="39"/>
    </row>
    <row r="1590" spans="2:2" x14ac:dyDescent="0.3">
      <c r="B1590" s="39"/>
    </row>
    <row r="1591" spans="2:2" x14ac:dyDescent="0.3">
      <c r="B1591" s="39"/>
    </row>
    <row r="1592" spans="2:2" x14ac:dyDescent="0.3">
      <c r="B1592" s="39"/>
    </row>
    <row r="1593" spans="2:2" x14ac:dyDescent="0.3">
      <c r="B1593" s="39"/>
    </row>
    <row r="1594" spans="2:2" x14ac:dyDescent="0.3">
      <c r="B1594" s="39"/>
    </row>
    <row r="1595" spans="2:2" x14ac:dyDescent="0.3">
      <c r="B1595" s="39"/>
    </row>
    <row r="1596" spans="2:2" x14ac:dyDescent="0.3">
      <c r="B1596" s="39"/>
    </row>
    <row r="1597" spans="2:2" x14ac:dyDescent="0.3">
      <c r="B1597" s="39"/>
    </row>
    <row r="1598" spans="2:2" x14ac:dyDescent="0.3">
      <c r="B1598" s="39"/>
    </row>
    <row r="1599" spans="2:2" x14ac:dyDescent="0.3">
      <c r="B1599" s="39"/>
    </row>
    <row r="1600" spans="2:2" x14ac:dyDescent="0.3">
      <c r="B1600" s="39"/>
    </row>
    <row r="1601" spans="2:2" x14ac:dyDescent="0.3">
      <c r="B1601" s="39"/>
    </row>
    <row r="1602" spans="2:2" x14ac:dyDescent="0.3">
      <c r="B1602" s="39"/>
    </row>
    <row r="1603" spans="2:2" x14ac:dyDescent="0.3">
      <c r="B1603" s="39"/>
    </row>
    <row r="1604" spans="2:2" x14ac:dyDescent="0.3">
      <c r="B1604" s="39"/>
    </row>
    <row r="1605" spans="2:2" x14ac:dyDescent="0.3">
      <c r="B1605" s="39"/>
    </row>
    <row r="1606" spans="2:2" x14ac:dyDescent="0.3">
      <c r="B1606" s="39"/>
    </row>
    <row r="1607" spans="2:2" x14ac:dyDescent="0.3">
      <c r="B1607" s="39"/>
    </row>
    <row r="1608" spans="2:2" x14ac:dyDescent="0.3">
      <c r="B1608" s="39"/>
    </row>
    <row r="1609" spans="2:2" x14ac:dyDescent="0.3">
      <c r="B1609" s="39"/>
    </row>
    <row r="1610" spans="2:2" x14ac:dyDescent="0.3">
      <c r="B1610" s="39"/>
    </row>
    <row r="1611" spans="2:2" x14ac:dyDescent="0.3">
      <c r="B1611" s="39"/>
    </row>
    <row r="1612" spans="2:2" x14ac:dyDescent="0.3">
      <c r="B1612" s="39"/>
    </row>
    <row r="1613" spans="2:2" x14ac:dyDescent="0.3">
      <c r="B1613" s="39"/>
    </row>
    <row r="1614" spans="2:2" x14ac:dyDescent="0.3">
      <c r="B1614" s="39"/>
    </row>
    <row r="1615" spans="2:2" x14ac:dyDescent="0.3">
      <c r="B1615" s="39"/>
    </row>
    <row r="1616" spans="2:2" x14ac:dyDescent="0.3">
      <c r="B1616" s="39"/>
    </row>
    <row r="1617" spans="2:2" x14ac:dyDescent="0.3">
      <c r="B1617" s="39"/>
    </row>
    <row r="1618" spans="2:2" x14ac:dyDescent="0.3">
      <c r="B1618" s="39"/>
    </row>
    <row r="1619" spans="2:2" x14ac:dyDescent="0.3">
      <c r="B1619" s="39"/>
    </row>
    <row r="1620" spans="2:2" x14ac:dyDescent="0.3">
      <c r="B1620" s="39"/>
    </row>
    <row r="1621" spans="2:2" x14ac:dyDescent="0.3">
      <c r="B1621" s="39"/>
    </row>
    <row r="1622" spans="2:2" x14ac:dyDescent="0.3">
      <c r="B1622" s="39"/>
    </row>
    <row r="1623" spans="2:2" x14ac:dyDescent="0.3">
      <c r="B1623" s="39"/>
    </row>
    <row r="1624" spans="2:2" x14ac:dyDescent="0.3">
      <c r="B1624" s="39"/>
    </row>
    <row r="1625" spans="2:2" x14ac:dyDescent="0.3">
      <c r="B1625" s="39"/>
    </row>
    <row r="1626" spans="2:2" x14ac:dyDescent="0.3">
      <c r="B1626" s="39"/>
    </row>
    <row r="1627" spans="2:2" x14ac:dyDescent="0.3">
      <c r="B1627" s="39"/>
    </row>
    <row r="1628" spans="2:2" x14ac:dyDescent="0.3">
      <c r="B1628" s="39"/>
    </row>
    <row r="1629" spans="2:2" x14ac:dyDescent="0.3">
      <c r="B1629" s="39"/>
    </row>
    <row r="1630" spans="2:2" x14ac:dyDescent="0.3">
      <c r="B1630" s="39"/>
    </row>
    <row r="1631" spans="2:2" x14ac:dyDescent="0.3">
      <c r="B1631" s="39"/>
    </row>
    <row r="1632" spans="2:2" x14ac:dyDescent="0.3">
      <c r="B1632" s="39"/>
    </row>
    <row r="1633" spans="2:2" x14ac:dyDescent="0.3">
      <c r="B1633" s="39"/>
    </row>
    <row r="1634" spans="2:2" x14ac:dyDescent="0.3">
      <c r="B1634" s="39"/>
    </row>
    <row r="1635" spans="2:2" x14ac:dyDescent="0.3">
      <c r="B1635" s="39"/>
    </row>
    <row r="1636" spans="2:2" x14ac:dyDescent="0.3">
      <c r="B1636" s="39"/>
    </row>
    <row r="1637" spans="2:2" x14ac:dyDescent="0.3">
      <c r="B1637" s="39"/>
    </row>
    <row r="1638" spans="2:2" x14ac:dyDescent="0.3">
      <c r="B1638" s="39"/>
    </row>
    <row r="1639" spans="2:2" x14ac:dyDescent="0.3">
      <c r="B1639" s="39"/>
    </row>
    <row r="1640" spans="2:2" x14ac:dyDescent="0.3">
      <c r="B1640" s="39"/>
    </row>
    <row r="1641" spans="2:2" x14ac:dyDescent="0.3">
      <c r="B1641" s="39"/>
    </row>
    <row r="1642" spans="2:2" x14ac:dyDescent="0.3">
      <c r="B1642" s="39"/>
    </row>
    <row r="1643" spans="2:2" x14ac:dyDescent="0.3">
      <c r="B1643" s="39"/>
    </row>
    <row r="1644" spans="2:2" x14ac:dyDescent="0.3">
      <c r="B1644" s="39"/>
    </row>
    <row r="1645" spans="2:2" x14ac:dyDescent="0.3">
      <c r="B1645" s="39"/>
    </row>
    <row r="1646" spans="2:2" x14ac:dyDescent="0.3">
      <c r="B1646" s="39"/>
    </row>
    <row r="1647" spans="2:2" x14ac:dyDescent="0.3">
      <c r="B1647" s="39"/>
    </row>
    <row r="1648" spans="2:2" x14ac:dyDescent="0.3">
      <c r="B1648" s="39"/>
    </row>
    <row r="1649" spans="2:2" x14ac:dyDescent="0.3">
      <c r="B1649" s="39"/>
    </row>
    <row r="1650" spans="2:2" x14ac:dyDescent="0.3">
      <c r="B1650" s="39"/>
    </row>
    <row r="1651" spans="2:2" x14ac:dyDescent="0.3">
      <c r="B1651" s="39"/>
    </row>
    <row r="1652" spans="2:2" x14ac:dyDescent="0.3">
      <c r="B1652" s="39"/>
    </row>
    <row r="1653" spans="2:2" x14ac:dyDescent="0.3">
      <c r="B1653" s="39"/>
    </row>
    <row r="1654" spans="2:2" x14ac:dyDescent="0.3">
      <c r="B1654" s="39"/>
    </row>
    <row r="1655" spans="2:2" x14ac:dyDescent="0.3">
      <c r="B1655" s="39"/>
    </row>
    <row r="1656" spans="2:2" x14ac:dyDescent="0.3">
      <c r="B1656" s="39"/>
    </row>
    <row r="1657" spans="2:2" x14ac:dyDescent="0.3">
      <c r="B1657" s="39"/>
    </row>
    <row r="1658" spans="2:2" x14ac:dyDescent="0.3">
      <c r="B1658" s="39"/>
    </row>
    <row r="1659" spans="2:2" x14ac:dyDescent="0.3">
      <c r="B1659" s="39"/>
    </row>
    <row r="1660" spans="2:2" x14ac:dyDescent="0.3">
      <c r="B1660" s="39"/>
    </row>
    <row r="1661" spans="2:2" x14ac:dyDescent="0.3">
      <c r="B1661" s="39"/>
    </row>
    <row r="1662" spans="2:2" x14ac:dyDescent="0.3">
      <c r="B1662" s="39"/>
    </row>
    <row r="1663" spans="2:2" x14ac:dyDescent="0.3">
      <c r="B1663" s="39"/>
    </row>
    <row r="1664" spans="2:2" x14ac:dyDescent="0.3">
      <c r="B1664" s="39"/>
    </row>
    <row r="1665" spans="2:2" x14ac:dyDescent="0.3">
      <c r="B1665" s="39"/>
    </row>
    <row r="1666" spans="2:2" x14ac:dyDescent="0.3">
      <c r="B1666" s="39"/>
    </row>
    <row r="1667" spans="2:2" x14ac:dyDescent="0.3">
      <c r="B1667" s="39"/>
    </row>
    <row r="1668" spans="2:2" x14ac:dyDescent="0.3">
      <c r="B1668" s="39"/>
    </row>
    <row r="1669" spans="2:2" x14ac:dyDescent="0.3">
      <c r="B1669" s="39"/>
    </row>
    <row r="1670" spans="2:2" x14ac:dyDescent="0.3">
      <c r="B1670" s="39"/>
    </row>
    <row r="1671" spans="2:2" x14ac:dyDescent="0.3">
      <c r="B1671" s="39"/>
    </row>
    <row r="1672" spans="2:2" x14ac:dyDescent="0.3">
      <c r="B1672" s="39"/>
    </row>
    <row r="1673" spans="2:2" x14ac:dyDescent="0.3">
      <c r="B1673" s="39"/>
    </row>
    <row r="1674" spans="2:2" x14ac:dyDescent="0.3">
      <c r="B1674" s="39"/>
    </row>
    <row r="1675" spans="2:2" x14ac:dyDescent="0.3">
      <c r="B1675" s="39"/>
    </row>
    <row r="1676" spans="2:2" x14ac:dyDescent="0.3">
      <c r="B1676" s="39"/>
    </row>
    <row r="1677" spans="2:2" x14ac:dyDescent="0.3">
      <c r="B1677" s="39"/>
    </row>
    <row r="1678" spans="2:2" x14ac:dyDescent="0.3">
      <c r="B1678" s="39"/>
    </row>
    <row r="1679" spans="2:2" x14ac:dyDescent="0.3">
      <c r="B1679" s="39"/>
    </row>
    <row r="1680" spans="2:2" x14ac:dyDescent="0.3">
      <c r="B1680" s="39"/>
    </row>
    <row r="1681" spans="2:2" x14ac:dyDescent="0.3">
      <c r="B1681" s="39"/>
    </row>
    <row r="1682" spans="2:2" x14ac:dyDescent="0.3">
      <c r="B1682" s="39"/>
    </row>
    <row r="1683" spans="2:2" x14ac:dyDescent="0.3">
      <c r="B1683" s="39"/>
    </row>
    <row r="1684" spans="2:2" x14ac:dyDescent="0.3">
      <c r="B1684" s="39"/>
    </row>
    <row r="1685" spans="2:2" x14ac:dyDescent="0.3">
      <c r="B1685" s="39"/>
    </row>
    <row r="1686" spans="2:2" x14ac:dyDescent="0.3">
      <c r="B1686" s="39"/>
    </row>
    <row r="1687" spans="2:2" x14ac:dyDescent="0.3">
      <c r="B1687" s="39"/>
    </row>
    <row r="1688" spans="2:2" x14ac:dyDescent="0.3">
      <c r="B1688" s="39"/>
    </row>
    <row r="1689" spans="2:2" x14ac:dyDescent="0.3">
      <c r="B1689" s="39"/>
    </row>
    <row r="1690" spans="2:2" x14ac:dyDescent="0.3">
      <c r="B1690" s="39"/>
    </row>
    <row r="1691" spans="2:2" x14ac:dyDescent="0.3">
      <c r="B1691" s="39"/>
    </row>
    <row r="1692" spans="2:2" x14ac:dyDescent="0.3">
      <c r="B1692" s="39"/>
    </row>
    <row r="1693" spans="2:2" x14ac:dyDescent="0.3">
      <c r="B1693" s="39"/>
    </row>
    <row r="1694" spans="2:2" x14ac:dyDescent="0.3">
      <c r="B1694" s="39"/>
    </row>
    <row r="1695" spans="2:2" x14ac:dyDescent="0.3">
      <c r="B1695" s="39"/>
    </row>
    <row r="1696" spans="2:2" x14ac:dyDescent="0.3">
      <c r="B1696" s="39"/>
    </row>
    <row r="1697" spans="2:2" x14ac:dyDescent="0.3">
      <c r="B1697" s="39"/>
    </row>
    <row r="1698" spans="2:2" x14ac:dyDescent="0.3">
      <c r="B1698" s="39"/>
    </row>
    <row r="1699" spans="2:2" x14ac:dyDescent="0.3">
      <c r="B1699" s="39"/>
    </row>
    <row r="1700" spans="2:2" x14ac:dyDescent="0.3">
      <c r="B1700" s="39"/>
    </row>
    <row r="1701" spans="2:2" x14ac:dyDescent="0.3">
      <c r="B1701" s="39"/>
    </row>
    <row r="1702" spans="2:2" x14ac:dyDescent="0.3">
      <c r="B1702" s="39"/>
    </row>
    <row r="1703" spans="2:2" x14ac:dyDescent="0.3">
      <c r="B1703" s="39"/>
    </row>
    <row r="1704" spans="2:2" x14ac:dyDescent="0.3">
      <c r="B1704" s="39"/>
    </row>
    <row r="1705" spans="2:2" x14ac:dyDescent="0.3">
      <c r="B1705" s="39"/>
    </row>
    <row r="1706" spans="2:2" x14ac:dyDescent="0.3">
      <c r="B1706" s="39"/>
    </row>
    <row r="1707" spans="2:2" x14ac:dyDescent="0.3">
      <c r="B1707" s="39"/>
    </row>
    <row r="1708" spans="2:2" x14ac:dyDescent="0.3">
      <c r="B1708" s="39"/>
    </row>
    <row r="1709" spans="2:2" x14ac:dyDescent="0.3">
      <c r="B1709" s="39"/>
    </row>
    <row r="1710" spans="2:2" x14ac:dyDescent="0.3">
      <c r="B1710" s="39"/>
    </row>
    <row r="1711" spans="2:2" x14ac:dyDescent="0.3">
      <c r="B1711" s="39"/>
    </row>
    <row r="1712" spans="2:2" x14ac:dyDescent="0.3">
      <c r="B1712" s="39"/>
    </row>
    <row r="1713" spans="2:2" x14ac:dyDescent="0.3">
      <c r="B1713" s="39"/>
    </row>
    <row r="1714" spans="2:2" x14ac:dyDescent="0.3">
      <c r="B1714" s="39"/>
    </row>
    <row r="1715" spans="2:2" x14ac:dyDescent="0.3">
      <c r="B1715" s="39"/>
    </row>
    <row r="1716" spans="2:2" x14ac:dyDescent="0.3">
      <c r="B1716" s="39"/>
    </row>
    <row r="1717" spans="2:2" x14ac:dyDescent="0.3">
      <c r="B1717" s="39"/>
    </row>
    <row r="1718" spans="2:2" x14ac:dyDescent="0.3">
      <c r="B1718" s="39"/>
    </row>
    <row r="1719" spans="2:2" x14ac:dyDescent="0.3">
      <c r="B1719" s="39"/>
    </row>
    <row r="1720" spans="2:2" x14ac:dyDescent="0.3">
      <c r="B1720" s="39"/>
    </row>
    <row r="1721" spans="2:2" x14ac:dyDescent="0.3">
      <c r="B1721" s="39"/>
    </row>
    <row r="1722" spans="2:2" x14ac:dyDescent="0.3">
      <c r="B1722" s="39"/>
    </row>
    <row r="1723" spans="2:2" x14ac:dyDescent="0.3">
      <c r="B1723" s="39"/>
    </row>
    <row r="1724" spans="2:2" x14ac:dyDescent="0.3">
      <c r="B1724" s="39"/>
    </row>
    <row r="1725" spans="2:2" x14ac:dyDescent="0.3">
      <c r="B1725" s="39"/>
    </row>
    <row r="1726" spans="2:2" x14ac:dyDescent="0.3">
      <c r="B1726" s="39"/>
    </row>
    <row r="1727" spans="2:2" x14ac:dyDescent="0.3">
      <c r="B1727" s="39"/>
    </row>
    <row r="1728" spans="2:2" x14ac:dyDescent="0.3">
      <c r="B1728" s="39"/>
    </row>
    <row r="1729" spans="2:2" x14ac:dyDescent="0.3">
      <c r="B1729" s="39"/>
    </row>
    <row r="1730" spans="2:2" x14ac:dyDescent="0.3">
      <c r="B1730" s="39"/>
    </row>
    <row r="1731" spans="2:2" x14ac:dyDescent="0.3">
      <c r="B1731" s="39"/>
    </row>
    <row r="1732" spans="2:2" x14ac:dyDescent="0.3">
      <c r="B1732" s="39"/>
    </row>
    <row r="1733" spans="2:2" x14ac:dyDescent="0.3">
      <c r="B1733" s="39"/>
    </row>
    <row r="1734" spans="2:2" x14ac:dyDescent="0.3">
      <c r="B1734" s="39"/>
    </row>
    <row r="1735" spans="2:2" x14ac:dyDescent="0.3">
      <c r="B1735" s="39"/>
    </row>
    <row r="1736" spans="2:2" x14ac:dyDescent="0.3">
      <c r="B1736" s="39"/>
    </row>
    <row r="1737" spans="2:2" x14ac:dyDescent="0.3">
      <c r="B1737" s="39"/>
    </row>
    <row r="1738" spans="2:2" x14ac:dyDescent="0.3">
      <c r="B1738" s="39"/>
    </row>
    <row r="1739" spans="2:2" x14ac:dyDescent="0.3">
      <c r="B1739" s="39"/>
    </row>
    <row r="1740" spans="2:2" x14ac:dyDescent="0.3">
      <c r="B1740" s="39"/>
    </row>
    <row r="1741" spans="2:2" x14ac:dyDescent="0.3">
      <c r="B1741" s="39"/>
    </row>
    <row r="1742" spans="2:2" x14ac:dyDescent="0.3">
      <c r="B1742" s="39"/>
    </row>
    <row r="1743" spans="2:2" x14ac:dyDescent="0.3">
      <c r="B1743" s="39"/>
    </row>
    <row r="1744" spans="2:2" x14ac:dyDescent="0.3">
      <c r="B1744" s="39"/>
    </row>
    <row r="1745" spans="2:2" x14ac:dyDescent="0.3">
      <c r="B1745" s="39"/>
    </row>
    <row r="1746" spans="2:2" x14ac:dyDescent="0.3">
      <c r="B1746" s="39"/>
    </row>
    <row r="1747" spans="2:2" x14ac:dyDescent="0.3">
      <c r="B1747" s="39"/>
    </row>
    <row r="1748" spans="2:2" x14ac:dyDescent="0.3">
      <c r="B1748" s="39"/>
    </row>
    <row r="1749" spans="2:2" x14ac:dyDescent="0.3">
      <c r="B1749" s="39"/>
    </row>
    <row r="1750" spans="2:2" x14ac:dyDescent="0.3">
      <c r="B1750" s="39"/>
    </row>
    <row r="1751" spans="2:2" x14ac:dyDescent="0.3">
      <c r="B1751" s="39"/>
    </row>
    <row r="1752" spans="2:2" x14ac:dyDescent="0.3">
      <c r="B1752" s="39"/>
    </row>
    <row r="1753" spans="2:2" x14ac:dyDescent="0.3">
      <c r="B1753" s="39"/>
    </row>
    <row r="1754" spans="2:2" x14ac:dyDescent="0.3">
      <c r="B1754" s="39"/>
    </row>
    <row r="1755" spans="2:2" x14ac:dyDescent="0.3">
      <c r="B1755" s="39"/>
    </row>
    <row r="1756" spans="2:2" x14ac:dyDescent="0.3">
      <c r="B1756" s="39"/>
    </row>
    <row r="1757" spans="2:2" x14ac:dyDescent="0.3">
      <c r="B1757" s="39"/>
    </row>
    <row r="1758" spans="2:2" x14ac:dyDescent="0.3">
      <c r="B1758" s="39"/>
    </row>
    <row r="1759" spans="2:2" x14ac:dyDescent="0.3">
      <c r="B1759" s="39"/>
    </row>
    <row r="1760" spans="2:2" x14ac:dyDescent="0.3">
      <c r="B1760" s="39"/>
    </row>
    <row r="1761" spans="2:2" x14ac:dyDescent="0.3">
      <c r="B1761" s="39"/>
    </row>
    <row r="1762" spans="2:2" x14ac:dyDescent="0.3">
      <c r="B1762" s="39"/>
    </row>
    <row r="1763" spans="2:2" x14ac:dyDescent="0.3">
      <c r="B1763" s="39"/>
    </row>
    <row r="1764" spans="2:2" x14ac:dyDescent="0.3">
      <c r="B1764" s="39"/>
    </row>
    <row r="1765" spans="2:2" x14ac:dyDescent="0.3">
      <c r="B1765" s="39"/>
    </row>
    <row r="1766" spans="2:2" x14ac:dyDescent="0.3">
      <c r="B1766" s="39"/>
    </row>
    <row r="1767" spans="2:2" x14ac:dyDescent="0.3">
      <c r="B1767" s="39"/>
    </row>
    <row r="1768" spans="2:2" x14ac:dyDescent="0.3">
      <c r="B1768" s="39"/>
    </row>
    <row r="1769" spans="2:2" x14ac:dyDescent="0.3">
      <c r="B1769" s="39"/>
    </row>
    <row r="1770" spans="2:2" x14ac:dyDescent="0.3">
      <c r="B1770" s="39"/>
    </row>
    <row r="1771" spans="2:2" x14ac:dyDescent="0.3">
      <c r="B1771" s="39"/>
    </row>
    <row r="1772" spans="2:2" x14ac:dyDescent="0.3">
      <c r="B1772" s="39"/>
    </row>
    <row r="1773" spans="2:2" x14ac:dyDescent="0.3">
      <c r="B1773" s="39"/>
    </row>
    <row r="1774" spans="2:2" x14ac:dyDescent="0.3">
      <c r="B1774" s="39"/>
    </row>
    <row r="1775" spans="2:2" x14ac:dyDescent="0.3">
      <c r="B1775" s="39"/>
    </row>
    <row r="1776" spans="2:2" x14ac:dyDescent="0.3">
      <c r="B1776" s="39"/>
    </row>
    <row r="1777" spans="2:2" x14ac:dyDescent="0.3">
      <c r="B1777" s="39"/>
    </row>
    <row r="1778" spans="2:2" x14ac:dyDescent="0.3">
      <c r="B1778" s="39"/>
    </row>
    <row r="1779" spans="2:2" x14ac:dyDescent="0.3">
      <c r="B1779" s="39"/>
    </row>
    <row r="1780" spans="2:2" x14ac:dyDescent="0.3">
      <c r="B1780" s="39"/>
    </row>
    <row r="1781" spans="2:2" x14ac:dyDescent="0.3">
      <c r="B1781" s="39"/>
    </row>
    <row r="1782" spans="2:2" x14ac:dyDescent="0.3">
      <c r="B1782" s="39"/>
    </row>
    <row r="1783" spans="2:2" x14ac:dyDescent="0.3">
      <c r="B1783" s="39"/>
    </row>
    <row r="1784" spans="2:2" x14ac:dyDescent="0.3">
      <c r="B1784" s="39"/>
    </row>
    <row r="1785" spans="2:2" x14ac:dyDescent="0.3">
      <c r="B1785" s="39"/>
    </row>
    <row r="1786" spans="2:2" x14ac:dyDescent="0.3">
      <c r="B1786" s="39"/>
    </row>
    <row r="1787" spans="2:2" x14ac:dyDescent="0.3">
      <c r="B1787" s="39"/>
    </row>
    <row r="1788" spans="2:2" x14ac:dyDescent="0.3">
      <c r="B1788" s="39"/>
    </row>
    <row r="1789" spans="2:2" x14ac:dyDescent="0.3">
      <c r="B1789" s="39"/>
    </row>
    <row r="1790" spans="2:2" x14ac:dyDescent="0.3">
      <c r="B1790" s="39"/>
    </row>
    <row r="1791" spans="2:2" x14ac:dyDescent="0.3">
      <c r="B1791" s="39"/>
    </row>
    <row r="1792" spans="2:2" x14ac:dyDescent="0.3">
      <c r="B1792" s="39"/>
    </row>
    <row r="1793" spans="2:2" x14ac:dyDescent="0.3">
      <c r="B1793" s="39"/>
    </row>
    <row r="1794" spans="2:2" x14ac:dyDescent="0.3">
      <c r="B1794" s="39"/>
    </row>
    <row r="1795" spans="2:2" x14ac:dyDescent="0.3">
      <c r="B1795" s="39"/>
    </row>
    <row r="1796" spans="2:2" x14ac:dyDescent="0.3">
      <c r="B1796" s="39"/>
    </row>
    <row r="1797" spans="2:2" x14ac:dyDescent="0.3">
      <c r="B1797" s="39"/>
    </row>
    <row r="1798" spans="2:2" x14ac:dyDescent="0.3">
      <c r="B1798" s="39"/>
    </row>
    <row r="1799" spans="2:2" x14ac:dyDescent="0.3">
      <c r="B1799" s="39"/>
    </row>
    <row r="1800" spans="2:2" x14ac:dyDescent="0.3">
      <c r="B1800" s="39"/>
    </row>
    <row r="1801" spans="2:2" x14ac:dyDescent="0.3">
      <c r="B1801" s="39"/>
    </row>
    <row r="1802" spans="2:2" x14ac:dyDescent="0.3">
      <c r="B1802" s="39"/>
    </row>
    <row r="1803" spans="2:2" x14ac:dyDescent="0.3">
      <c r="B1803" s="39"/>
    </row>
    <row r="1804" spans="2:2" x14ac:dyDescent="0.3">
      <c r="B1804" s="39"/>
    </row>
    <row r="1805" spans="2:2" x14ac:dyDescent="0.3">
      <c r="B1805" s="39"/>
    </row>
    <row r="1806" spans="2:2" x14ac:dyDescent="0.3">
      <c r="B1806" s="39"/>
    </row>
    <row r="1807" spans="2:2" x14ac:dyDescent="0.3">
      <c r="B1807" s="39"/>
    </row>
    <row r="1808" spans="2:2" x14ac:dyDescent="0.3">
      <c r="B1808" s="39"/>
    </row>
    <row r="1809" spans="2:2" x14ac:dyDescent="0.3">
      <c r="B1809" s="39"/>
    </row>
    <row r="1810" spans="2:2" x14ac:dyDescent="0.3">
      <c r="B1810" s="39"/>
    </row>
    <row r="1811" spans="2:2" x14ac:dyDescent="0.3">
      <c r="B1811" s="39"/>
    </row>
    <row r="1812" spans="2:2" x14ac:dyDescent="0.3">
      <c r="B1812" s="39"/>
    </row>
    <row r="1813" spans="2:2" x14ac:dyDescent="0.3">
      <c r="B1813" s="39"/>
    </row>
    <row r="1814" spans="2:2" x14ac:dyDescent="0.3">
      <c r="B1814" s="39"/>
    </row>
    <row r="1815" spans="2:2" x14ac:dyDescent="0.3">
      <c r="B1815" s="39"/>
    </row>
    <row r="1816" spans="2:2" x14ac:dyDescent="0.3">
      <c r="B1816" s="39"/>
    </row>
    <row r="1817" spans="2:2" x14ac:dyDescent="0.3">
      <c r="B1817" s="39"/>
    </row>
    <row r="1818" spans="2:2" x14ac:dyDescent="0.3">
      <c r="B1818" s="39"/>
    </row>
    <row r="1819" spans="2:2" x14ac:dyDescent="0.3">
      <c r="B1819" s="39"/>
    </row>
    <row r="1820" spans="2:2" x14ac:dyDescent="0.3">
      <c r="B1820" s="39"/>
    </row>
    <row r="1821" spans="2:2" x14ac:dyDescent="0.3">
      <c r="B1821" s="39"/>
    </row>
    <row r="1822" spans="2:2" x14ac:dyDescent="0.3">
      <c r="B1822" s="39"/>
    </row>
    <row r="1823" spans="2:2" x14ac:dyDescent="0.3">
      <c r="B1823" s="39"/>
    </row>
    <row r="1824" spans="2:2" x14ac:dyDescent="0.3">
      <c r="B1824" s="39"/>
    </row>
    <row r="1825" spans="2:2" x14ac:dyDescent="0.3">
      <c r="B1825" s="39"/>
    </row>
    <row r="1826" spans="2:2" x14ac:dyDescent="0.3">
      <c r="B1826" s="39"/>
    </row>
    <row r="1827" spans="2:2" x14ac:dyDescent="0.3">
      <c r="B1827" s="39"/>
    </row>
    <row r="1828" spans="2:2" x14ac:dyDescent="0.3">
      <c r="B1828" s="39"/>
    </row>
    <row r="1829" spans="2:2" x14ac:dyDescent="0.3">
      <c r="B1829" s="39"/>
    </row>
    <row r="1830" spans="2:2" x14ac:dyDescent="0.3">
      <c r="B1830" s="39"/>
    </row>
    <row r="1831" spans="2:2" x14ac:dyDescent="0.3">
      <c r="B1831" s="39"/>
    </row>
    <row r="1832" spans="2:2" x14ac:dyDescent="0.3">
      <c r="B1832" s="39"/>
    </row>
    <row r="1833" spans="2:2" x14ac:dyDescent="0.3">
      <c r="B1833" s="39"/>
    </row>
    <row r="1834" spans="2:2" x14ac:dyDescent="0.3">
      <c r="B1834" s="39"/>
    </row>
    <row r="1835" spans="2:2" x14ac:dyDescent="0.3">
      <c r="B1835" s="39"/>
    </row>
    <row r="1836" spans="2:2" x14ac:dyDescent="0.3">
      <c r="B1836" s="39"/>
    </row>
    <row r="1837" spans="2:2" x14ac:dyDescent="0.3">
      <c r="B1837" s="39"/>
    </row>
    <row r="1838" spans="2:2" x14ac:dyDescent="0.3">
      <c r="B1838" s="39"/>
    </row>
    <row r="1839" spans="2:2" x14ac:dyDescent="0.3">
      <c r="B1839" s="39"/>
    </row>
    <row r="1840" spans="2:2" x14ac:dyDescent="0.3">
      <c r="B1840" s="39"/>
    </row>
    <row r="1841" spans="2:2" x14ac:dyDescent="0.3">
      <c r="B1841" s="39"/>
    </row>
    <row r="1842" spans="2:2" x14ac:dyDescent="0.3">
      <c r="B1842" s="39"/>
    </row>
    <row r="1843" spans="2:2" x14ac:dyDescent="0.3">
      <c r="B1843" s="39"/>
    </row>
    <row r="1844" spans="2:2" x14ac:dyDescent="0.3">
      <c r="B1844" s="39"/>
    </row>
    <row r="1845" spans="2:2" x14ac:dyDescent="0.3">
      <c r="B1845" s="39"/>
    </row>
    <row r="1846" spans="2:2" x14ac:dyDescent="0.3">
      <c r="B1846" s="39"/>
    </row>
    <row r="1847" spans="2:2" x14ac:dyDescent="0.3">
      <c r="B1847" s="39"/>
    </row>
    <row r="1848" spans="2:2" x14ac:dyDescent="0.3">
      <c r="B1848" s="39"/>
    </row>
    <row r="1849" spans="2:2" x14ac:dyDescent="0.3">
      <c r="B1849" s="39"/>
    </row>
    <row r="1850" spans="2:2" x14ac:dyDescent="0.3">
      <c r="B1850" s="39"/>
    </row>
    <row r="1851" spans="2:2" x14ac:dyDescent="0.3">
      <c r="B1851" s="39"/>
    </row>
    <row r="1852" spans="2:2" x14ac:dyDescent="0.3">
      <c r="B1852" s="39"/>
    </row>
    <row r="1853" spans="2:2" x14ac:dyDescent="0.3">
      <c r="B1853" s="39"/>
    </row>
    <row r="1854" spans="2:2" x14ac:dyDescent="0.3">
      <c r="B1854" s="39"/>
    </row>
    <row r="1855" spans="2:2" x14ac:dyDescent="0.3">
      <c r="B1855" s="39"/>
    </row>
    <row r="1856" spans="2:2" x14ac:dyDescent="0.3">
      <c r="B1856" s="39"/>
    </row>
    <row r="1857" spans="2:2" x14ac:dyDescent="0.3">
      <c r="B1857" s="39"/>
    </row>
    <row r="1858" spans="2:2" x14ac:dyDescent="0.3">
      <c r="B1858" s="39"/>
    </row>
    <row r="1859" spans="2:2" x14ac:dyDescent="0.3">
      <c r="B1859" s="39"/>
    </row>
    <row r="1860" spans="2:2" x14ac:dyDescent="0.3">
      <c r="B1860" s="39"/>
    </row>
    <row r="1861" spans="2:2" x14ac:dyDescent="0.3">
      <c r="B1861" s="39"/>
    </row>
    <row r="1862" spans="2:2" x14ac:dyDescent="0.3">
      <c r="B1862" s="39"/>
    </row>
    <row r="1863" spans="2:2" x14ac:dyDescent="0.3">
      <c r="B1863" s="39"/>
    </row>
    <row r="1864" spans="2:2" x14ac:dyDescent="0.3">
      <c r="B1864" s="39"/>
    </row>
    <row r="1865" spans="2:2" x14ac:dyDescent="0.3">
      <c r="B1865" s="39"/>
    </row>
    <row r="1866" spans="2:2" x14ac:dyDescent="0.3">
      <c r="B1866" s="39"/>
    </row>
    <row r="1867" spans="2:2" x14ac:dyDescent="0.3">
      <c r="B1867" s="39"/>
    </row>
    <row r="1868" spans="2:2" x14ac:dyDescent="0.3">
      <c r="B1868" s="39"/>
    </row>
    <row r="1869" spans="2:2" x14ac:dyDescent="0.3">
      <c r="B1869" s="39"/>
    </row>
    <row r="1870" spans="2:2" x14ac:dyDescent="0.3">
      <c r="B1870" s="39"/>
    </row>
    <row r="1871" spans="2:2" x14ac:dyDescent="0.3">
      <c r="B1871" s="39"/>
    </row>
    <row r="1872" spans="2:2" x14ac:dyDescent="0.3">
      <c r="B1872" s="39"/>
    </row>
    <row r="1873" spans="2:2" x14ac:dyDescent="0.3">
      <c r="B1873" s="39"/>
    </row>
    <row r="1874" spans="2:2" x14ac:dyDescent="0.3">
      <c r="B1874" s="39"/>
    </row>
    <row r="1875" spans="2:2" x14ac:dyDescent="0.3">
      <c r="B1875" s="39"/>
    </row>
    <row r="1876" spans="2:2" x14ac:dyDescent="0.3">
      <c r="B1876" s="39"/>
    </row>
    <row r="1877" spans="2:2" x14ac:dyDescent="0.3">
      <c r="B1877" s="39"/>
    </row>
    <row r="1878" spans="2:2" x14ac:dyDescent="0.3">
      <c r="B1878" s="39"/>
    </row>
    <row r="1879" spans="2:2" x14ac:dyDescent="0.3">
      <c r="B1879" s="39"/>
    </row>
    <row r="1880" spans="2:2" x14ac:dyDescent="0.3">
      <c r="B1880" s="39"/>
    </row>
    <row r="1881" spans="2:2" x14ac:dyDescent="0.3">
      <c r="B1881" s="39"/>
    </row>
    <row r="1882" spans="2:2" x14ac:dyDescent="0.3">
      <c r="B1882" s="39"/>
    </row>
    <row r="1883" spans="2:2" x14ac:dyDescent="0.3">
      <c r="B1883" s="39"/>
    </row>
    <row r="1884" spans="2:2" x14ac:dyDescent="0.3">
      <c r="B1884" s="39"/>
    </row>
    <row r="1885" spans="2:2" x14ac:dyDescent="0.3">
      <c r="B1885" s="39"/>
    </row>
    <row r="1886" spans="2:2" x14ac:dyDescent="0.3">
      <c r="B1886" s="39"/>
    </row>
    <row r="1887" spans="2:2" x14ac:dyDescent="0.3">
      <c r="B1887" s="39"/>
    </row>
    <row r="1888" spans="2:2" x14ac:dyDescent="0.3">
      <c r="B1888" s="39"/>
    </row>
    <row r="1889" spans="2:2" x14ac:dyDescent="0.3">
      <c r="B1889" s="39"/>
    </row>
    <row r="1890" spans="2:2" x14ac:dyDescent="0.3">
      <c r="B1890" s="39"/>
    </row>
    <row r="1891" spans="2:2" x14ac:dyDescent="0.3">
      <c r="B1891" s="39"/>
    </row>
    <row r="1892" spans="2:2" x14ac:dyDescent="0.3">
      <c r="B1892" s="39"/>
    </row>
    <row r="1893" spans="2:2" x14ac:dyDescent="0.3">
      <c r="B1893" s="39"/>
    </row>
    <row r="1894" spans="2:2" x14ac:dyDescent="0.3">
      <c r="B1894" s="39"/>
    </row>
    <row r="1895" spans="2:2" x14ac:dyDescent="0.3">
      <c r="B1895" s="39"/>
    </row>
    <row r="1896" spans="2:2" x14ac:dyDescent="0.3">
      <c r="B1896" s="39"/>
    </row>
    <row r="1897" spans="2:2" x14ac:dyDescent="0.3">
      <c r="B1897" s="39"/>
    </row>
    <row r="1898" spans="2:2" x14ac:dyDescent="0.3">
      <c r="B1898" s="39"/>
    </row>
    <row r="1899" spans="2:2" x14ac:dyDescent="0.3">
      <c r="B1899" s="39"/>
    </row>
    <row r="1900" spans="2:2" x14ac:dyDescent="0.3">
      <c r="B1900" s="39"/>
    </row>
    <row r="1901" spans="2:2" x14ac:dyDescent="0.3">
      <c r="B1901" s="39"/>
    </row>
    <row r="1902" spans="2:2" x14ac:dyDescent="0.3">
      <c r="B1902" s="39"/>
    </row>
    <row r="1903" spans="2:2" x14ac:dyDescent="0.3">
      <c r="B1903" s="39"/>
    </row>
    <row r="1904" spans="2:2" x14ac:dyDescent="0.3">
      <c r="B1904" s="39"/>
    </row>
    <row r="1905" spans="2:2" x14ac:dyDescent="0.3">
      <c r="B1905" s="39"/>
    </row>
    <row r="1906" spans="2:2" x14ac:dyDescent="0.3">
      <c r="B1906" s="39"/>
    </row>
    <row r="1907" spans="2:2" x14ac:dyDescent="0.3">
      <c r="B1907" s="39"/>
    </row>
    <row r="1908" spans="2:2" x14ac:dyDescent="0.3">
      <c r="B1908" s="39"/>
    </row>
    <row r="1909" spans="2:2" x14ac:dyDescent="0.3">
      <c r="B1909" s="39"/>
    </row>
    <row r="1910" spans="2:2" x14ac:dyDescent="0.3">
      <c r="B1910" s="39"/>
    </row>
    <row r="1911" spans="2:2" x14ac:dyDescent="0.3">
      <c r="B1911" s="39"/>
    </row>
    <row r="1912" spans="2:2" x14ac:dyDescent="0.3">
      <c r="B1912" s="39"/>
    </row>
    <row r="1913" spans="2:2" x14ac:dyDescent="0.3">
      <c r="B1913" s="39"/>
    </row>
    <row r="1914" spans="2:2" x14ac:dyDescent="0.3">
      <c r="B1914" s="39"/>
    </row>
    <row r="1915" spans="2:2" x14ac:dyDescent="0.3">
      <c r="B1915" s="39"/>
    </row>
    <row r="1916" spans="2:2" x14ac:dyDescent="0.3">
      <c r="B1916" s="39"/>
    </row>
    <row r="1917" spans="2:2" x14ac:dyDescent="0.3">
      <c r="B1917" s="39"/>
    </row>
    <row r="1918" spans="2:2" x14ac:dyDescent="0.3">
      <c r="B1918" s="39"/>
    </row>
    <row r="1919" spans="2:2" x14ac:dyDescent="0.3">
      <c r="B1919" s="39"/>
    </row>
    <row r="1920" spans="2:2" x14ac:dyDescent="0.3">
      <c r="B1920" s="39"/>
    </row>
    <row r="1921" spans="2:2" x14ac:dyDescent="0.3">
      <c r="B1921" s="39"/>
    </row>
    <row r="1922" spans="2:2" x14ac:dyDescent="0.3">
      <c r="B1922" s="39"/>
    </row>
    <row r="1923" spans="2:2" x14ac:dyDescent="0.3">
      <c r="B1923" s="39"/>
    </row>
    <row r="1924" spans="2:2" x14ac:dyDescent="0.3">
      <c r="B1924" s="39"/>
    </row>
    <row r="1925" spans="2:2" x14ac:dyDescent="0.3">
      <c r="B1925" s="39"/>
    </row>
    <row r="1926" spans="2:2" x14ac:dyDescent="0.3">
      <c r="B1926" s="39"/>
    </row>
    <row r="1927" spans="2:2" x14ac:dyDescent="0.3">
      <c r="B1927" s="39"/>
    </row>
    <row r="1928" spans="2:2" x14ac:dyDescent="0.3">
      <c r="B1928" s="39"/>
    </row>
    <row r="1929" spans="2:2" x14ac:dyDescent="0.3">
      <c r="B1929" s="39"/>
    </row>
    <row r="1930" spans="2:2" x14ac:dyDescent="0.3">
      <c r="B1930" s="39"/>
    </row>
    <row r="1931" spans="2:2" x14ac:dyDescent="0.3">
      <c r="B1931" s="39"/>
    </row>
    <row r="1932" spans="2:2" x14ac:dyDescent="0.3">
      <c r="B1932" s="39"/>
    </row>
    <row r="1933" spans="2:2" x14ac:dyDescent="0.3">
      <c r="B1933" s="39"/>
    </row>
    <row r="1934" spans="2:2" x14ac:dyDescent="0.3">
      <c r="B1934" s="39"/>
    </row>
    <row r="1935" spans="2:2" x14ac:dyDescent="0.3">
      <c r="B1935" s="39"/>
    </row>
    <row r="1936" spans="2:2" x14ac:dyDescent="0.3">
      <c r="B1936" s="39"/>
    </row>
    <row r="1937" spans="2:2" x14ac:dyDescent="0.3">
      <c r="B1937" s="39"/>
    </row>
    <row r="1938" spans="2:2" x14ac:dyDescent="0.3">
      <c r="B1938" s="39"/>
    </row>
    <row r="1939" spans="2:2" x14ac:dyDescent="0.3">
      <c r="B1939" s="39"/>
    </row>
    <row r="1940" spans="2:2" x14ac:dyDescent="0.3">
      <c r="B1940" s="39"/>
    </row>
    <row r="1941" spans="2:2" x14ac:dyDescent="0.3">
      <c r="B1941" s="39"/>
    </row>
    <row r="1942" spans="2:2" x14ac:dyDescent="0.3">
      <c r="B1942" s="39"/>
    </row>
    <row r="1943" spans="2:2" x14ac:dyDescent="0.3">
      <c r="B1943" s="39"/>
    </row>
    <row r="1944" spans="2:2" x14ac:dyDescent="0.3">
      <c r="B1944" s="39"/>
    </row>
    <row r="1945" spans="2:2" x14ac:dyDescent="0.3">
      <c r="B1945" s="39"/>
    </row>
    <row r="1946" spans="2:2" x14ac:dyDescent="0.3">
      <c r="B1946" s="39"/>
    </row>
    <row r="1947" spans="2:2" x14ac:dyDescent="0.3">
      <c r="B1947" s="39"/>
    </row>
    <row r="1948" spans="2:2" x14ac:dyDescent="0.3">
      <c r="B1948" s="39"/>
    </row>
    <row r="1949" spans="2:2" x14ac:dyDescent="0.3">
      <c r="B1949" s="39"/>
    </row>
    <row r="1950" spans="2:2" x14ac:dyDescent="0.3">
      <c r="B1950" s="39"/>
    </row>
    <row r="1951" spans="2:2" x14ac:dyDescent="0.3">
      <c r="B1951" s="39"/>
    </row>
    <row r="1952" spans="2:2" x14ac:dyDescent="0.3">
      <c r="B1952" s="39"/>
    </row>
    <row r="1953" spans="2:2" x14ac:dyDescent="0.3">
      <c r="B1953" s="39"/>
    </row>
    <row r="1954" spans="2:2" x14ac:dyDescent="0.3">
      <c r="B1954" s="39"/>
    </row>
    <row r="1955" spans="2:2" x14ac:dyDescent="0.3">
      <c r="B1955" s="39"/>
    </row>
    <row r="1956" spans="2:2" x14ac:dyDescent="0.3">
      <c r="B1956" s="39"/>
    </row>
    <row r="1957" spans="2:2" x14ac:dyDescent="0.3">
      <c r="B1957" s="39"/>
    </row>
    <row r="1958" spans="2:2" x14ac:dyDescent="0.3">
      <c r="B1958" s="39"/>
    </row>
    <row r="1959" spans="2:2" x14ac:dyDescent="0.3">
      <c r="B1959" s="39"/>
    </row>
    <row r="1960" spans="2:2" x14ac:dyDescent="0.3">
      <c r="B1960" s="39"/>
    </row>
    <row r="1961" spans="2:2" x14ac:dyDescent="0.3">
      <c r="B1961" s="39"/>
    </row>
    <row r="1962" spans="2:2" x14ac:dyDescent="0.3">
      <c r="B1962" s="39"/>
    </row>
    <row r="1963" spans="2:2" x14ac:dyDescent="0.3">
      <c r="B1963" s="39"/>
    </row>
    <row r="1964" spans="2:2" x14ac:dyDescent="0.3">
      <c r="B1964" s="39"/>
    </row>
    <row r="1965" spans="2:2" x14ac:dyDescent="0.3">
      <c r="B1965" s="39"/>
    </row>
    <row r="1966" spans="2:2" x14ac:dyDescent="0.3">
      <c r="B1966" s="39"/>
    </row>
    <row r="1967" spans="2:2" x14ac:dyDescent="0.3">
      <c r="B1967" s="39"/>
    </row>
    <row r="1968" spans="2:2" x14ac:dyDescent="0.3">
      <c r="B1968" s="39"/>
    </row>
    <row r="1969" spans="2:2" x14ac:dyDescent="0.3">
      <c r="B1969" s="39"/>
    </row>
    <row r="1970" spans="2:2" x14ac:dyDescent="0.3">
      <c r="B1970" s="39"/>
    </row>
    <row r="1971" spans="2:2" x14ac:dyDescent="0.3">
      <c r="B1971" s="39"/>
    </row>
    <row r="1972" spans="2:2" x14ac:dyDescent="0.3">
      <c r="B1972" s="39"/>
    </row>
    <row r="1973" spans="2:2" x14ac:dyDescent="0.3">
      <c r="B1973" s="39"/>
    </row>
    <row r="1974" spans="2:2" x14ac:dyDescent="0.3">
      <c r="B1974" s="39"/>
    </row>
    <row r="1975" spans="2:2" x14ac:dyDescent="0.3">
      <c r="B1975" s="39"/>
    </row>
    <row r="1976" spans="2:2" x14ac:dyDescent="0.3">
      <c r="B1976" s="39"/>
    </row>
    <row r="1977" spans="2:2" x14ac:dyDescent="0.3">
      <c r="B1977" s="39"/>
    </row>
    <row r="1978" spans="2:2" x14ac:dyDescent="0.3">
      <c r="B1978" s="39"/>
    </row>
    <row r="1979" spans="2:2" x14ac:dyDescent="0.3">
      <c r="B1979" s="39"/>
    </row>
    <row r="1980" spans="2:2" x14ac:dyDescent="0.3">
      <c r="B1980" s="39"/>
    </row>
    <row r="1981" spans="2:2" x14ac:dyDescent="0.3">
      <c r="B1981" s="39"/>
    </row>
    <row r="1982" spans="2:2" x14ac:dyDescent="0.3">
      <c r="B1982" s="39"/>
    </row>
    <row r="1983" spans="2:2" x14ac:dyDescent="0.3">
      <c r="B1983" s="39"/>
    </row>
    <row r="1984" spans="2:2" x14ac:dyDescent="0.3">
      <c r="B1984" s="39"/>
    </row>
    <row r="1985" spans="2:2" x14ac:dyDescent="0.3">
      <c r="B1985" s="39"/>
    </row>
    <row r="1986" spans="2:2" x14ac:dyDescent="0.3">
      <c r="B1986" s="39"/>
    </row>
    <row r="1987" spans="2:2" x14ac:dyDescent="0.3">
      <c r="B1987" s="39"/>
    </row>
    <row r="1988" spans="2:2" x14ac:dyDescent="0.3">
      <c r="B1988" s="39"/>
    </row>
    <row r="1989" spans="2:2" x14ac:dyDescent="0.3">
      <c r="B1989" s="39"/>
    </row>
    <row r="1990" spans="2:2" x14ac:dyDescent="0.3">
      <c r="B1990" s="39"/>
    </row>
    <row r="1991" spans="2:2" x14ac:dyDescent="0.3">
      <c r="B1991" s="39"/>
    </row>
    <row r="1992" spans="2:2" x14ac:dyDescent="0.3">
      <c r="B1992" s="39"/>
    </row>
    <row r="1993" spans="2:2" x14ac:dyDescent="0.3">
      <c r="B1993" s="39"/>
    </row>
    <row r="1994" spans="2:2" x14ac:dyDescent="0.3">
      <c r="B1994" s="39"/>
    </row>
    <row r="1995" spans="2:2" x14ac:dyDescent="0.3">
      <c r="B1995" s="39"/>
    </row>
    <row r="1048255" spans="1:7" s="41" customFormat="1" x14ac:dyDescent="0.3">
      <c r="A1048255" s="33"/>
      <c r="C1048255" s="124"/>
      <c r="D1048255" s="124"/>
      <c r="E1048255" s="124"/>
      <c r="F1048255" s="124"/>
      <c r="G1048255" s="124"/>
    </row>
  </sheetData>
  <mergeCells count="1">
    <mergeCell ref="A1:B1"/>
  </mergeCells>
  <conditionalFormatting sqref="C3:G51">
    <cfRule type="cellIs" dxfId="10" priority="1" operator="equal">
      <formula>TRUE</formula>
    </cfRule>
  </conditionalFormatting>
  <pageMargins left="0.59055118110236227" right="0.39370078740157483" top="1.4960629921259843" bottom="0.62992125984251968" header="0.31496062992125984" footer="0.15748031496062992"/>
  <pageSetup paperSize="9" scale="87"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302072
vom 04.11.2020
Erstellt von: E237202</oddHeader>
    <oddFooter xml:space="preserve">&amp;L&amp;9Unverbindlicher Vorschlag vom: 04.11.2020
gültig bis: 02.12.2020&amp;C&amp;9RAP Rechner 20.1 (KT 2016 RS)
&amp;R&amp;9&amp;P von &amp;N
</oddFooter>
  </headerFooter>
  <rowBreaks count="1" manualBreakCount="1">
    <brk id="3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NS_Vereinbarungen">
    <pageSetUpPr fitToPage="1"/>
  </sheetPr>
  <dimension ref="A1:I189"/>
  <sheetViews>
    <sheetView showGridLines="0" topLeftCell="A19" zoomScaleNormal="100" workbookViewId="0">
      <selection activeCell="E8" sqref="E8"/>
    </sheetView>
  </sheetViews>
  <sheetFormatPr baseColWidth="10" defaultColWidth="13" defaultRowHeight="13" x14ac:dyDescent="0.3"/>
  <cols>
    <col min="1" max="1" width="96.5" style="42" customWidth="1"/>
    <col min="2" max="6" width="13" style="42"/>
    <col min="7" max="7" width="14.25" style="42" customWidth="1"/>
    <col min="8" max="16384" width="13" style="42"/>
  </cols>
  <sheetData>
    <row r="1" spans="1:9" ht="18" customHeight="1" x14ac:dyDescent="0.3">
      <c r="A1" s="131" t="s">
        <v>494</v>
      </c>
      <c r="C1" s="123" t="s">
        <v>380</v>
      </c>
      <c r="D1" s="123" t="s">
        <v>380</v>
      </c>
      <c r="E1" s="123" t="s">
        <v>381</v>
      </c>
      <c r="F1" s="123" t="s">
        <v>381</v>
      </c>
      <c r="G1" s="124" t="s">
        <v>484</v>
      </c>
    </row>
    <row r="2" spans="1:9" ht="15" customHeight="1" x14ac:dyDescent="0.3">
      <c r="A2" s="43"/>
      <c r="C2" s="135" t="s">
        <v>510</v>
      </c>
      <c r="D2" s="135" t="s">
        <v>511</v>
      </c>
      <c r="E2" s="135" t="s">
        <v>510</v>
      </c>
      <c r="F2" s="135" t="s">
        <v>511</v>
      </c>
      <c r="G2" s="124"/>
    </row>
    <row r="3" spans="1:9" s="45" customFormat="1" ht="18" customHeight="1" x14ac:dyDescent="0.3">
      <c r="A3" s="143" t="s">
        <v>101</v>
      </c>
      <c r="C3" s="123" t="b">
        <v>1</v>
      </c>
      <c r="D3" s="123" t="b">
        <v>1</v>
      </c>
      <c r="E3" s="123" t="b">
        <v>1</v>
      </c>
      <c r="F3" s="123" t="b">
        <v>1</v>
      </c>
      <c r="G3" s="123" t="b">
        <v>1</v>
      </c>
    </row>
    <row r="4" spans="1:9" ht="10" customHeight="1" x14ac:dyDescent="0.3">
      <c r="A4" s="43"/>
      <c r="C4" s="123" t="b">
        <v>1</v>
      </c>
      <c r="D4" s="123" t="b">
        <v>1</v>
      </c>
      <c r="E4" s="123" t="b">
        <v>1</v>
      </c>
      <c r="F4" s="123" t="b">
        <v>1</v>
      </c>
      <c r="G4" s="123" t="b">
        <v>1</v>
      </c>
    </row>
    <row r="5" spans="1:9" ht="18" customHeight="1" x14ac:dyDescent="0.3">
      <c r="A5" s="141" t="s">
        <v>385</v>
      </c>
      <c r="C5" s="123" t="b">
        <v>1</v>
      </c>
    </row>
    <row r="6" spans="1:9" ht="18" customHeight="1" x14ac:dyDescent="0.3">
      <c r="A6" s="141" t="s">
        <v>384</v>
      </c>
      <c r="D6" s="123" t="b">
        <v>1</v>
      </c>
    </row>
    <row r="7" spans="1:9" ht="18" customHeight="1" x14ac:dyDescent="0.3">
      <c r="A7" s="141" t="s">
        <v>383</v>
      </c>
      <c r="E7" s="123" t="b">
        <v>1</v>
      </c>
    </row>
    <row r="8" spans="1:9" ht="18" customHeight="1" x14ac:dyDescent="0.3">
      <c r="A8" s="141" t="s">
        <v>382</v>
      </c>
      <c r="F8" s="123" t="b">
        <v>1</v>
      </c>
    </row>
    <row r="9" spans="1:9" ht="10" customHeight="1" x14ac:dyDescent="0.3">
      <c r="A9" s="43"/>
    </row>
    <row r="10" spans="1:9" ht="36" customHeight="1" x14ac:dyDescent="0.3">
      <c r="A10" s="137" t="s">
        <v>495</v>
      </c>
      <c r="C10" s="123" t="b">
        <v>1</v>
      </c>
      <c r="D10" s="123" t="b">
        <v>1</v>
      </c>
      <c r="E10" s="123" t="b">
        <v>1</v>
      </c>
      <c r="F10" s="123" t="b">
        <v>1</v>
      </c>
      <c r="G10" s="123"/>
    </row>
    <row r="11" spans="1:9" ht="10" customHeight="1" x14ac:dyDescent="0.3">
      <c r="A11" s="43"/>
      <c r="C11" s="123" t="b">
        <v>1</v>
      </c>
      <c r="D11" s="123" t="b">
        <v>1</v>
      </c>
      <c r="E11" s="123" t="b">
        <v>1</v>
      </c>
      <c r="F11" s="123" t="b">
        <v>1</v>
      </c>
      <c r="G11" s="123"/>
    </row>
    <row r="12" spans="1:9" ht="21" customHeight="1" x14ac:dyDescent="0.3">
      <c r="A12" s="138" t="s">
        <v>447</v>
      </c>
      <c r="C12" s="123" t="b">
        <v>1</v>
      </c>
      <c r="D12" s="123" t="b">
        <v>1</v>
      </c>
      <c r="E12" s="123" t="b">
        <v>1</v>
      </c>
      <c r="F12" s="123" t="b">
        <v>1</v>
      </c>
      <c r="G12" s="123"/>
    </row>
    <row r="13" spans="1:9" ht="21" customHeight="1" x14ac:dyDescent="0.3">
      <c r="A13" s="138" t="s">
        <v>463</v>
      </c>
      <c r="C13" s="123" t="b">
        <v>1</v>
      </c>
      <c r="D13" s="123"/>
      <c r="E13" s="123" t="b">
        <v>1</v>
      </c>
      <c r="F13" s="123"/>
      <c r="G13" s="123"/>
      <c r="H13" s="153"/>
      <c r="I13" s="154"/>
    </row>
    <row r="14" spans="1:9" ht="21" customHeight="1" x14ac:dyDescent="0.3">
      <c r="A14" s="138" t="s">
        <v>496</v>
      </c>
      <c r="C14" s="123" t="b">
        <v>1</v>
      </c>
      <c r="D14" s="123" t="b">
        <v>1</v>
      </c>
      <c r="E14" s="123" t="b">
        <v>1</v>
      </c>
      <c r="F14" s="123" t="b">
        <v>1</v>
      </c>
      <c r="G14" s="123"/>
      <c r="H14" s="154"/>
      <c r="I14" s="154"/>
    </row>
    <row r="15" spans="1:9" ht="21" customHeight="1" x14ac:dyDescent="0.3">
      <c r="A15" s="138" t="s">
        <v>497</v>
      </c>
      <c r="C15" s="123" t="b">
        <v>1</v>
      </c>
      <c r="D15" s="123" t="b">
        <v>1</v>
      </c>
      <c r="E15" s="123" t="b">
        <v>1</v>
      </c>
      <c r="F15" s="123" t="b">
        <v>1</v>
      </c>
      <c r="G15" s="123"/>
      <c r="H15" s="154"/>
      <c r="I15" s="154"/>
    </row>
    <row r="16" spans="1:9" ht="21" customHeight="1" x14ac:dyDescent="0.3">
      <c r="A16" s="138" t="s">
        <v>74</v>
      </c>
      <c r="C16" s="123" t="b">
        <v>1</v>
      </c>
      <c r="D16" s="123" t="b">
        <v>1</v>
      </c>
      <c r="E16" s="123" t="b">
        <v>1</v>
      </c>
      <c r="F16" s="123" t="b">
        <v>1</v>
      </c>
      <c r="G16" s="123"/>
      <c r="H16" s="154"/>
      <c r="I16" s="154"/>
    </row>
    <row r="17" spans="1:9" ht="21" customHeight="1" x14ac:dyDescent="0.3">
      <c r="A17" s="138" t="s">
        <v>498</v>
      </c>
      <c r="C17" s="123" t="b">
        <v>1</v>
      </c>
      <c r="D17" s="123" t="b">
        <v>1</v>
      </c>
      <c r="E17" s="123"/>
      <c r="F17" s="123"/>
      <c r="G17" s="123"/>
      <c r="H17" s="153"/>
      <c r="I17" s="154"/>
    </row>
    <row r="18" spans="1:9" ht="10" customHeight="1" x14ac:dyDescent="0.3">
      <c r="A18" s="43"/>
      <c r="C18" s="123" t="b">
        <v>1</v>
      </c>
      <c r="D18" s="123" t="b">
        <v>1</v>
      </c>
      <c r="E18" s="123" t="b">
        <v>1</v>
      </c>
      <c r="F18" s="123" t="b">
        <v>1</v>
      </c>
    </row>
    <row r="19" spans="1:9" ht="18.75" customHeight="1" x14ac:dyDescent="0.3">
      <c r="A19" s="142" t="s">
        <v>499</v>
      </c>
      <c r="G19" s="123" t="b">
        <v>1</v>
      </c>
      <c r="H19" s="152">
        <f>ROW()</f>
        <v>19</v>
      </c>
    </row>
    <row r="20" spans="1:9" ht="10" customHeight="1" x14ac:dyDescent="0.3">
      <c r="A20" s="43"/>
      <c r="H20" s="152">
        <f>ROW()</f>
        <v>20</v>
      </c>
    </row>
    <row r="21" spans="1:9" ht="36" customHeight="1" x14ac:dyDescent="0.3">
      <c r="A21" s="137" t="s">
        <v>495</v>
      </c>
      <c r="H21" s="152">
        <f>ROW()</f>
        <v>21</v>
      </c>
    </row>
    <row r="22" spans="1:9" ht="10" customHeight="1" x14ac:dyDescent="0.3">
      <c r="A22" s="132"/>
      <c r="H22" s="152">
        <f>ROW()</f>
        <v>22</v>
      </c>
    </row>
    <row r="23" spans="1:9" ht="21" customHeight="1" x14ac:dyDescent="0.3">
      <c r="A23" s="138" t="s">
        <v>463</v>
      </c>
      <c r="H23" s="152">
        <f>ROW()</f>
        <v>23</v>
      </c>
    </row>
    <row r="24" spans="1:9" s="45" customFormat="1" ht="10" customHeight="1" x14ac:dyDescent="0.3">
      <c r="A24" s="46"/>
      <c r="H24" s="152">
        <f>ROW()</f>
        <v>24</v>
      </c>
    </row>
    <row r="25" spans="1:9" ht="51" customHeight="1" x14ac:dyDescent="0.3">
      <c r="A25" s="137" t="s">
        <v>500</v>
      </c>
      <c r="C25" s="123" t="b">
        <v>1</v>
      </c>
      <c r="D25" s="123" t="b">
        <v>1</v>
      </c>
      <c r="E25" s="123" t="b">
        <v>1</v>
      </c>
      <c r="F25" s="123" t="b">
        <v>1</v>
      </c>
    </row>
    <row r="26" spans="1:9" ht="66" customHeight="1" x14ac:dyDescent="0.3">
      <c r="A26" s="137" t="s">
        <v>501</v>
      </c>
      <c r="C26" s="123" t="b">
        <v>1</v>
      </c>
      <c r="D26" s="123" t="b">
        <v>1</v>
      </c>
      <c r="E26" s="123" t="b">
        <v>1</v>
      </c>
      <c r="F26" s="123" t="b">
        <v>1</v>
      </c>
    </row>
    <row r="27" spans="1:9" ht="10" customHeight="1" x14ac:dyDescent="0.3">
      <c r="A27" s="132"/>
    </row>
    <row r="28" spans="1:9" ht="18" customHeight="1" x14ac:dyDescent="0.3">
      <c r="A28" s="140" t="s">
        <v>502</v>
      </c>
    </row>
    <row r="29" spans="1:9" ht="10" customHeight="1" x14ac:dyDescent="0.3">
      <c r="A29" s="142"/>
    </row>
    <row r="30" spans="1:9" ht="21" customHeight="1" x14ac:dyDescent="0.3">
      <c r="A30" s="137" t="s">
        <v>503</v>
      </c>
    </row>
    <row r="31" spans="1:9" ht="21" customHeight="1" x14ac:dyDescent="0.3">
      <c r="A31" s="138" t="s">
        <v>630</v>
      </c>
    </row>
    <row r="32" spans="1:9" ht="36" customHeight="1" x14ac:dyDescent="0.3">
      <c r="A32" s="137" t="s">
        <v>504</v>
      </c>
    </row>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sheetData>
  <conditionalFormatting sqref="C3:G4">
    <cfRule type="cellIs" dxfId="9" priority="10" operator="equal">
      <formula>TRUE</formula>
    </cfRule>
  </conditionalFormatting>
  <conditionalFormatting sqref="C5">
    <cfRule type="cellIs" dxfId="8" priority="9" operator="equal">
      <formula>TRUE</formula>
    </cfRule>
  </conditionalFormatting>
  <conditionalFormatting sqref="D6">
    <cfRule type="cellIs" dxfId="7" priority="8" operator="equal">
      <formula>TRUE</formula>
    </cfRule>
  </conditionalFormatting>
  <conditionalFormatting sqref="E7">
    <cfRule type="cellIs" dxfId="6" priority="7" operator="equal">
      <formula>TRUE</formula>
    </cfRule>
  </conditionalFormatting>
  <conditionalFormatting sqref="F8">
    <cfRule type="cellIs" dxfId="5" priority="6" operator="equal">
      <formula>TRUE</formula>
    </cfRule>
  </conditionalFormatting>
  <conditionalFormatting sqref="C18:F18">
    <cfRule type="cellIs" dxfId="4" priority="5" operator="equal">
      <formula>TRUE</formula>
    </cfRule>
  </conditionalFormatting>
  <conditionalFormatting sqref="G19">
    <cfRule type="cellIs" dxfId="3" priority="4" operator="equal">
      <formula>TRUE</formula>
    </cfRule>
  </conditionalFormatting>
  <conditionalFormatting sqref="C10:G10">
    <cfRule type="cellIs" dxfId="2" priority="3" operator="equal">
      <formula>TRUE</formula>
    </cfRule>
  </conditionalFormatting>
  <conditionalFormatting sqref="C11:G17">
    <cfRule type="cellIs" dxfId="1" priority="2" operator="equal">
      <formula>TRUE</formula>
    </cfRule>
  </conditionalFormatting>
  <conditionalFormatting sqref="C25:F26">
    <cfRule type="cellIs" dxfId="0" priority="1" operator="equal">
      <formula>TRUE</formula>
    </cfRule>
  </conditionalFormatting>
  <pageMargins left="0.59055118110236227" right="0.39370078740157483" top="1.4960629921259843" bottom="0.55000000000000004" header="0.31496062992125984" footer="0.15748031496062992"/>
  <pageSetup paperSize="9" scale="88" fitToHeight="0" orientation="portrait" r:id="rId1"/>
  <headerFooter>
    <oddHeader>&amp;L&amp;"Arial,Fett"&amp;12Versicherungsvorschlag
&amp;"Times New Roman,Fett"&amp;14
Recht&amp;"Arial,Standard"&amp;11
&amp;"Arial,Standard"&amp;11
&amp;11ERGO Rechtsschutz für Mitglieder des Vereins Rationelle Arztpraxis (RV 61)
&amp;R&amp;9Vorschlag-Nr.: 302072
vom 04.11.2020
Erstellt von: E237202</oddHeader>
    <oddFooter xml:space="preserve">&amp;L&amp;9Unverbindlicher Vorschlag vom: 04.11.2020
gültig bis: 02.12.2020&amp;C&amp;9RAP Rechner 20.1 (KT 2016 RS)
&amp;R&amp;9&amp;P von &amp;N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ntrag"/>
  <dimension ref="A1"/>
  <sheetViews>
    <sheetView workbookViewId="0">
      <selection activeCell="E8" sqref="E8:H8"/>
    </sheetView>
  </sheetViews>
  <sheetFormatPr baseColWidth="10" defaultRowHeight="14" x14ac:dyDescent="0.3"/>
  <sheetData/>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bat Document" shapeId="2050" r:id="rId4">
          <objectPr defaultSize="0" r:id="rId5">
            <anchor moveWithCells="1">
              <from>
                <xdr:col>0</xdr:col>
                <xdr:colOff>0</xdr:colOff>
                <xdr:row>0</xdr:row>
                <xdr:rowOff>0</xdr:rowOff>
              </from>
              <to>
                <xdr:col>6</xdr:col>
                <xdr:colOff>641350</xdr:colOff>
                <xdr:row>44</xdr:row>
                <xdr:rowOff>57150</xdr:rowOff>
              </to>
            </anchor>
          </objectPr>
        </oleObject>
      </mc:Choice>
      <mc:Fallback>
        <oleObject progId="Acrobat Document" shapeId="2050"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eitritt"/>
  <dimension ref="A1"/>
  <sheetViews>
    <sheetView workbookViewId="0"/>
  </sheetViews>
  <sheetFormatPr baseColWidth="10" defaultRowHeight="14" x14ac:dyDescent="0.3"/>
  <sheetData/>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bat Document" shapeId="3073" r:id="rId4">
          <objectPr defaultSize="0" r:id="rId5">
            <anchor moveWithCells="1">
              <from>
                <xdr:col>0</xdr:col>
                <xdr:colOff>0</xdr:colOff>
                <xdr:row>0</xdr:row>
                <xdr:rowOff>0</xdr:rowOff>
              </from>
              <to>
                <xdr:col>6</xdr:col>
                <xdr:colOff>641350</xdr:colOff>
                <xdr:row>44</xdr:row>
                <xdr:rowOff>57150</xdr:rowOff>
              </to>
            </anchor>
          </objectPr>
        </oleObject>
      </mc:Choice>
      <mc:Fallback>
        <oleObject progId="Acrobat Document" shapeId="307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KT"/>
  <dimension ref="A1"/>
  <sheetViews>
    <sheetView workbookViewId="0"/>
  </sheetViews>
  <sheetFormatPr baseColWidth="10" defaultRowHeight="14" x14ac:dyDescent="0.3"/>
  <sheetData/>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bat Document" shapeId="18433" r:id="rId4">
          <objectPr defaultSize="0" r:id="rId5">
            <anchor moveWithCells="1">
              <from>
                <xdr:col>0</xdr:col>
                <xdr:colOff>0</xdr:colOff>
                <xdr:row>0</xdr:row>
                <xdr:rowOff>0</xdr:rowOff>
              </from>
              <to>
                <xdr:col>6</xdr:col>
                <xdr:colOff>641350</xdr:colOff>
                <xdr:row>44</xdr:row>
                <xdr:rowOff>57150</xdr:rowOff>
              </to>
            </anchor>
          </objectPr>
        </oleObject>
      </mc:Choice>
      <mc:Fallback>
        <oleObject progId="Acrobat Document" shapeId="18433"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IPID"/>
  <dimension ref="A1"/>
  <sheetViews>
    <sheetView workbookViewId="0"/>
  </sheetViews>
  <sheetFormatPr baseColWidth="10" defaultRowHeight="14" x14ac:dyDescent="0.3"/>
  <sheetData/>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bat Document" shapeId="16385" r:id="rId4">
          <objectPr locked="0" defaultSize="0" r:id="rId5">
            <anchor moveWithCells="1">
              <from>
                <xdr:col>0</xdr:col>
                <xdr:colOff>0</xdr:colOff>
                <xdr:row>0</xdr:row>
                <xdr:rowOff>0</xdr:rowOff>
              </from>
              <to>
                <xdr:col>6</xdr:col>
                <xdr:colOff>641350</xdr:colOff>
                <xdr:row>44</xdr:row>
                <xdr:rowOff>57150</xdr:rowOff>
              </to>
            </anchor>
          </objectPr>
        </oleObject>
      </mc:Choice>
      <mc:Fallback>
        <oleObject progId="Acrobat Document" shapeId="16385"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KI"/>
  <dimension ref="A1"/>
  <sheetViews>
    <sheetView showGridLines="0" showRowColHeaders="0" workbookViewId="0"/>
  </sheetViews>
  <sheetFormatPr baseColWidth="10" defaultRowHeight="14" x14ac:dyDescent="0.3"/>
  <sheetData/>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bat Document" shapeId="17409" r:id="rId4">
          <objectPr defaultSize="0" r:id="rId5">
            <anchor moveWithCells="1">
              <from>
                <xdr:col>0</xdr:col>
                <xdr:colOff>0</xdr:colOff>
                <xdr:row>0</xdr:row>
                <xdr:rowOff>0</xdr:rowOff>
              </from>
              <to>
                <xdr:col>6</xdr:col>
                <xdr:colOff>641350</xdr:colOff>
                <xdr:row>44</xdr:row>
                <xdr:rowOff>57150</xdr:rowOff>
              </to>
            </anchor>
          </objectPr>
        </oleObject>
      </mc:Choice>
      <mc:Fallback>
        <oleObject progId="Acrobat Document" shapeId="17409"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34</vt:i4>
      </vt:variant>
    </vt:vector>
  </HeadingPairs>
  <TitlesOfParts>
    <vt:vector size="35" baseType="lpstr">
      <vt:lpstr>Startseite</vt:lpstr>
      <vt:lpstr>Aktiver_Drucker</vt:lpstr>
      <vt:lpstr>Anrede</vt:lpstr>
      <vt:lpstr>Anzahl_Besch</vt:lpstr>
      <vt:lpstr>ANZAHL_WE</vt:lpstr>
      <vt:lpstr>Anzahl_WI</vt:lpstr>
      <vt:lpstr>Bereich</vt:lpstr>
      <vt:lpstr>'NS-Vorschlag-Leistungen'!Druckbereich</vt:lpstr>
      <vt:lpstr>'NS-Vorschlag-Personen'!Druckbereich</vt:lpstr>
      <vt:lpstr>'NS-Vorschlag-Risiken-Beiträge'!Druckbereich</vt:lpstr>
      <vt:lpstr>'NS-Vorschlag-Vereinbarungen'!Druckbereich</vt:lpstr>
      <vt:lpstr>'NS-Vorschlag-VSU-GB'!Druckbereich</vt:lpstr>
      <vt:lpstr>'SE-Vorschlag-Leistungen'!Druckbereich</vt:lpstr>
      <vt:lpstr>'SE-Vorschlag-Personen'!Druckbereich</vt:lpstr>
      <vt:lpstr>'SE-Vorschlag-Risiken-Beiträge'!Druckbereich</vt:lpstr>
      <vt:lpstr>'SE-Vorschlag-Vereinbarungen'!Druckbereich</vt:lpstr>
      <vt:lpstr>'SE-Vorschlag-VSU-GB'!Druckbereich</vt:lpstr>
      <vt:lpstr>EX_RS_JN</vt:lpstr>
      <vt:lpstr>Fachrichtung</vt:lpstr>
      <vt:lpstr>Fachrichtung_Arzt</vt:lpstr>
      <vt:lpstr>Fachrichtung_Heilberufe</vt:lpstr>
      <vt:lpstr>IMMO_RS</vt:lpstr>
      <vt:lpstr>Komfort_HB</vt:lpstr>
      <vt:lpstr>Lebensbereiche_NS</vt:lpstr>
      <vt:lpstr>ÖD</vt:lpstr>
      <vt:lpstr>PDF_Drucker</vt:lpstr>
      <vt:lpstr>Praxisart</vt:lpstr>
      <vt:lpstr>Produkt_NS</vt:lpstr>
      <vt:lpstr>SB</vt:lpstr>
      <vt:lpstr>SB_NS</vt:lpstr>
      <vt:lpstr>SB_NS_Best</vt:lpstr>
      <vt:lpstr>SB_NS_Smart</vt:lpstr>
      <vt:lpstr>SB_SE</vt:lpstr>
      <vt:lpstr>Zahlweise</vt:lpstr>
      <vt:lpstr>Zusatz</vt:lpstr>
    </vt:vector>
  </TitlesOfParts>
  <Company>ITERGO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Würker, Torsten (RSSA M)</dc:creator>
  <cp:lastModifiedBy>Schlage, Inga (RSSAHH)</cp:lastModifiedBy>
  <cp:lastPrinted>2023-09-05T12:11:51Z</cp:lastPrinted>
  <dcterms:created xsi:type="dcterms:W3CDTF">2020-04-08T07:08:09Z</dcterms:created>
  <dcterms:modified xsi:type="dcterms:W3CDTF">2024-11-14T06:48:40Z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f5bdf9-8a64-4363-ab5d-b15ca8b921c9_Enabled">
    <vt:lpwstr>true</vt:lpwstr>
  </property>
  <property fmtid="{D5CDD505-2E9C-101B-9397-08002B2CF9AE}" pid="3" name="MSIP_Label_71f5bdf9-8a64-4363-ab5d-b15ca8b921c9_SetDate">
    <vt:lpwstr>2024-08-27T12:23:50Z</vt:lpwstr>
  </property>
  <property fmtid="{D5CDD505-2E9C-101B-9397-08002B2CF9AE}" pid="4" name="MSIP_Label_71f5bdf9-8a64-4363-ab5d-b15ca8b921c9_Method">
    <vt:lpwstr>Privileged</vt:lpwstr>
  </property>
  <property fmtid="{D5CDD505-2E9C-101B-9397-08002B2CF9AE}" pid="5" name="MSIP_Label_71f5bdf9-8a64-4363-ab5d-b15ca8b921c9_Name">
    <vt:lpwstr>C3 Confidential no Footer</vt:lpwstr>
  </property>
  <property fmtid="{D5CDD505-2E9C-101B-9397-08002B2CF9AE}" pid="6" name="MSIP_Label_71f5bdf9-8a64-4363-ab5d-b15ca8b921c9_SiteId">
    <vt:lpwstr>b81b1bcc-4864-4917-b597-9deb35336ab7</vt:lpwstr>
  </property>
  <property fmtid="{D5CDD505-2E9C-101B-9397-08002B2CF9AE}" pid="7" name="MSIP_Label_71f5bdf9-8a64-4363-ab5d-b15ca8b921c9_ActionId">
    <vt:lpwstr>92934000-6d07-40e1-b42f-8cff3a7170c9</vt:lpwstr>
  </property>
  <property fmtid="{D5CDD505-2E9C-101B-9397-08002B2CF9AE}" pid="8" name="MSIP_Label_71f5bdf9-8a64-4363-ab5d-b15ca8b921c9_ContentBits">
    <vt:lpwstr>0</vt:lpwstr>
  </property>
</Properties>
</file>