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DieseArbeitsmappe" defaultThemeVersion="153222"/>
  <mc:AlternateContent xmlns:mc="http://schemas.openxmlformats.org/markup-compatibility/2006">
    <mc:Choice Requires="x15">
      <x15ac:absPath xmlns:x15ac="http://schemas.microsoft.com/office/spreadsheetml/2010/11/ac" url="H:\RS\Schlage\Online_Auftritte\ERGO Vertriebsportal\EP\Tarif 2021\"/>
    </mc:Choice>
  </mc:AlternateContent>
  <bookViews>
    <workbookView xWindow="0" yWindow="0" windowWidth="28800" windowHeight="12255"/>
  </bookViews>
  <sheets>
    <sheet name="Rechner" sheetId="1" r:id="rId1"/>
    <sheet name="Kriterien" sheetId="2" r:id="rId2"/>
  </sheets>
  <definedNames>
    <definedName name="_GoBack" localSheetId="1">Kriterien!$A$8</definedName>
    <definedName name="_xlnm.Print_Area" localSheetId="1">Kriterien!$1:$41</definedName>
    <definedName name="_xlnm.Print_Area" localSheetId="0">Rechner!$A$1:$T$33</definedName>
    <definedName name="Z_0E1540C6_3A77_4192_BA0A_B4EB31DFC87F_.wvu.Cols" localSheetId="1" hidden="1">Kriterien!$H:$XFD</definedName>
    <definedName name="Z_0E1540C6_3A77_4192_BA0A_B4EB31DFC87F_.wvu.Cols" localSheetId="0" hidden="1">Rechner!$T:$XFD</definedName>
    <definedName name="Z_0E1540C6_3A77_4192_BA0A_B4EB31DFC87F_.wvu.PrintArea" localSheetId="1" hidden="1">Kriterien!$1:$41</definedName>
    <definedName name="Z_0E1540C6_3A77_4192_BA0A_B4EB31DFC87F_.wvu.PrintArea" localSheetId="0" hidden="1">Rechner!$A$1:$T$33</definedName>
    <definedName name="Z_0E1540C6_3A77_4192_BA0A_B4EB31DFC87F_.wvu.Rows" localSheetId="1" hidden="1">Kriterien!$102:$1048576,Kriterien!$42:$101</definedName>
    <definedName name="Z_0E1540C6_3A77_4192_BA0A_B4EB31DFC87F_.wvu.Rows" localSheetId="0" hidden="1">Rechner!$36:$1048576,Rechner!$32:$35</definedName>
    <definedName name="Z_0FEE147C_C7B1_46F9_BFEB_C4082AB88E42_.wvu.Cols" localSheetId="1" hidden="1">Kriterien!$H:$XFD</definedName>
    <definedName name="Z_0FEE147C_C7B1_46F9_BFEB_C4082AB88E42_.wvu.Cols" localSheetId="0" hidden="1">Rechner!$T:$XFD</definedName>
    <definedName name="Z_0FEE147C_C7B1_46F9_BFEB_C4082AB88E42_.wvu.PrintArea" localSheetId="1" hidden="1">Kriterien!$1:$41</definedName>
    <definedName name="Z_0FEE147C_C7B1_46F9_BFEB_C4082AB88E42_.wvu.PrintArea" localSheetId="0" hidden="1">Rechner!$A$1:$T$33</definedName>
    <definedName name="Z_0FEE147C_C7B1_46F9_BFEB_C4082AB88E42_.wvu.Rows" localSheetId="1" hidden="1">Kriterien!$102:$1048576,Kriterien!$42:$101</definedName>
    <definedName name="Z_0FEE147C_C7B1_46F9_BFEB_C4082AB88E42_.wvu.Rows" localSheetId="0" hidden="1">Rechner!$36:$1048576,Rechner!$32:$35</definedName>
    <definedName name="Z_A8F329D5_AC69_45EB_966F_39DBE9E488F0_.wvu.Cols" localSheetId="1" hidden="1">Kriterien!$H:$XFD</definedName>
    <definedName name="Z_A8F329D5_AC69_45EB_966F_39DBE9E488F0_.wvu.Cols" localSheetId="0" hidden="1">Rechner!$T:$XFD</definedName>
    <definedName name="Z_A8F329D5_AC69_45EB_966F_39DBE9E488F0_.wvu.PrintArea" localSheetId="1" hidden="1">Kriterien!$1:$41</definedName>
    <definedName name="Z_A8F329D5_AC69_45EB_966F_39DBE9E488F0_.wvu.PrintArea" localSheetId="0" hidden="1">Rechner!$A$1:$T$33</definedName>
    <definedName name="Z_A8F329D5_AC69_45EB_966F_39DBE9E488F0_.wvu.Rows" localSheetId="1" hidden="1">Kriterien!$102:$1048576,Kriterien!$42:$101</definedName>
    <definedName name="Z_A8F329D5_AC69_45EB_966F_39DBE9E488F0_.wvu.Rows" localSheetId="0" hidden="1">Rechner!$36:$1048576,Rechner!$32:$35</definedName>
    <definedName name="Z_B7D19147_CB8F_4893_B53C_89328B6599CE_.wvu.Cols" localSheetId="1" hidden="1">Kriterien!$H:$XFD</definedName>
    <definedName name="Z_B7D19147_CB8F_4893_B53C_89328B6599CE_.wvu.Cols" localSheetId="0" hidden="1">Rechner!$U:$XFD</definedName>
    <definedName name="Z_B7D19147_CB8F_4893_B53C_89328B6599CE_.wvu.PrintArea" localSheetId="1" hidden="1">Kriterien!$1:$41</definedName>
    <definedName name="Z_B7D19147_CB8F_4893_B53C_89328B6599CE_.wvu.PrintArea" localSheetId="0" hidden="1">Rechner!$A$1:$T$33</definedName>
    <definedName name="Z_B7D19147_CB8F_4893_B53C_89328B6599CE_.wvu.Rows" localSheetId="1" hidden="1">Kriterien!$102:$1048576,Kriterien!$42:$101</definedName>
    <definedName name="Z_B7D19147_CB8F_4893_B53C_89328B6599CE_.wvu.Rows" localSheetId="0" hidden="1">Rechner!$36:$1048576,Rechner!$32:$35</definedName>
    <definedName name="Z_CFD5EFC5_247E_4714_86A1_47BA6E0DC38D_.wvu.Cols" localSheetId="1" hidden="1">Kriterien!$H:$XFD</definedName>
    <definedName name="Z_CFD5EFC5_247E_4714_86A1_47BA6E0DC38D_.wvu.Cols" localSheetId="0" hidden="1">Rechner!$T:$XFD</definedName>
    <definedName name="Z_CFD5EFC5_247E_4714_86A1_47BA6E0DC38D_.wvu.PrintArea" localSheetId="1" hidden="1">Kriterien!$1:$41</definedName>
    <definedName name="Z_CFD5EFC5_247E_4714_86A1_47BA6E0DC38D_.wvu.PrintArea" localSheetId="0" hidden="1">Rechner!$A$1:$T$33</definedName>
    <definedName name="Z_CFD5EFC5_247E_4714_86A1_47BA6E0DC38D_.wvu.Rows" localSheetId="1" hidden="1">Kriterien!$102:$1048576,Kriterien!$42:$101</definedName>
    <definedName name="Z_CFD5EFC5_247E_4714_86A1_47BA6E0DC38D_.wvu.Rows" localSheetId="0" hidden="1">Rechner!$36:$1048576,Rechner!$32:$35</definedName>
  </definedNames>
  <calcPr calcId="162913"/>
  <customWorkbookViews>
    <customWorkbookView name="Würker, Torsten (RSSB M) - Persönliche Ansicht" guid="{A8F329D5-AC69-45EB-966F-39DBE9E488F0}" mergeInterval="0" personalView="1" maximized="1" xWindow="-8" yWindow="-8" windowWidth="1696" windowHeight="1026" activeSheetId="2"/>
    <customWorkbookView name="Würker, Torsten (PMRM) - Persönliche Ansicht" guid="{0FEE147C-C7B1-46F9-BFEB-C4082AB88E42}" mergeInterval="0" personalView="1" maximized="1" xWindow="-8" yWindow="-8" windowWidth="1696" windowHeight="1026" activeSheetId="1"/>
    <customWorkbookView name="Habicht Oswald - Persönliche Ansicht" guid="{0E1540C6-3A77-4192-BA0A-B4EB31DFC87F}" mergeInterval="0" personalView="1" maximized="1" xWindow="-8" yWindow="-8" windowWidth="1936" windowHeight="1186" activeSheetId="1"/>
    <customWorkbookView name="Tugemann, Petra (BER3M) - Persönliche Ansicht" guid="{B7D19147-CB8F-4893-B53C-89328B6599CE}" mergeInterval="0" personalView="1" maximized="1" xWindow="-8" yWindow="-8" windowWidth="1936" windowHeight="1176" activeSheetId="1"/>
    <customWorkbookView name="Faller, Reinhold (BKRS3M) - Persönliche Ansicht" guid="{CFD5EFC5-247E-4714-86A1-47BA6E0DC38D}" mergeInterval="0" personalView="1" windowWidth="1920" windowHeight="1160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  <c r="AI8" i="1" l="1"/>
  <c r="AI9" i="1" l="1"/>
  <c r="AI10" i="1" s="1"/>
  <c r="AC2" i="1"/>
  <c r="X2" i="1"/>
  <c r="AC3" i="1"/>
  <c r="X3" i="1"/>
  <c r="Z3" i="1" s="1"/>
  <c r="AC14" i="1"/>
  <c r="X14" i="1"/>
  <c r="AC9" i="1"/>
  <c r="X9" i="1"/>
  <c r="AC8" i="1"/>
  <c r="X8" i="1"/>
  <c r="AC23" i="1" l="1"/>
  <c r="AE3" i="1"/>
  <c r="X23" i="1"/>
  <c r="X10" i="1"/>
  <c r="X12" i="1" s="1"/>
  <c r="AC10" i="1"/>
  <c r="AC12" i="1" s="1"/>
  <c r="AC24" i="1" l="1"/>
  <c r="AC25" i="1" s="1"/>
  <c r="X24" i="1"/>
  <c r="X25" i="1" s="1"/>
  <c r="X26" i="1" s="1"/>
  <c r="AC15" i="1"/>
  <c r="AC17" i="1" s="1"/>
  <c r="AC21" i="1"/>
  <c r="X15" i="1"/>
  <c r="X17" i="1" s="1"/>
  <c r="X21" i="1"/>
  <c r="AC26" i="1" l="1"/>
  <c r="AC5" i="1" l="1"/>
  <c r="AC6" i="1" s="1"/>
  <c r="AE25" i="1" s="1"/>
  <c r="X5" i="1"/>
  <c r="X6" i="1" s="1"/>
  <c r="X20" i="1" l="1"/>
  <c r="X22" i="1" s="1"/>
  <c r="X28" i="1" s="1"/>
  <c r="X29" i="1" s="1"/>
  <c r="Z25" i="1"/>
  <c r="X18" i="1"/>
  <c r="AC20" i="1"/>
  <c r="AC22" i="1" s="1"/>
  <c r="AC28" i="1" s="1"/>
  <c r="AC29" i="1" s="1"/>
  <c r="AC18" i="1"/>
  <c r="AE2" i="1" s="1"/>
  <c r="I9" i="1"/>
  <c r="AH2" i="1" l="1"/>
  <c r="AI6" i="1" s="1"/>
  <c r="Z2" i="1"/>
  <c r="G22" i="1" l="1"/>
  <c r="AI5" i="1"/>
  <c r="G20" i="1" s="1"/>
  <c r="AH3" i="1"/>
  <c r="AH4" i="1"/>
  <c r="G27" i="1" l="1"/>
  <c r="G26" i="1"/>
  <c r="G18" i="1"/>
  <c r="G16" i="1"/>
  <c r="G17" i="1"/>
  <c r="AI11" i="1"/>
  <c r="AI12" i="1" s="1"/>
  <c r="G24" i="1" s="1"/>
  <c r="C24" i="1"/>
</calcChain>
</file>

<file path=xl/sharedStrings.xml><?xml version="1.0" encoding="utf-8"?>
<sst xmlns="http://schemas.openxmlformats.org/spreadsheetml/2006/main" count="128" uniqueCount="88">
  <si>
    <t>Aktuelle Prämie des Vertrages</t>
  </si>
  <si>
    <t>Maximaler Nachlass</t>
  </si>
  <si>
    <t>ACHTUNG:</t>
  </si>
  <si>
    <t>Die Zahlweise des alten und des neuen Vertrages</t>
  </si>
  <si>
    <t>müssen bei dieser Berechnung identisch sein!</t>
  </si>
  <si>
    <t>Mindestbeitrag nach Umstellung</t>
  </si>
  <si>
    <t>Stufe 1</t>
  </si>
  <si>
    <t>Stufe 2</t>
  </si>
  <si>
    <t>Die für die Umstellung beste Stufe wird vom Rechner automatisch ermittelt.</t>
  </si>
  <si>
    <t xml:space="preserve"> aktueller Nachlass</t>
  </si>
  <si>
    <t>%</t>
  </si>
  <si>
    <t>Konditionen:</t>
  </si>
  <si>
    <t>Die Kriterien für eine Rita-Neutrale Umstellung</t>
  </si>
  <si>
    <t>Mehrbeitrag:</t>
  </si>
  <si>
    <t>Nachlass:</t>
  </si>
  <si>
    <t>Gewünschter Nachlass im neuen Tarif</t>
  </si>
  <si>
    <t>Servicetelefon</t>
  </si>
  <si>
    <t>können Sie in der Registerkarte                            nachlesen.</t>
  </si>
  <si>
    <t>brutto laut aktueller Zahlweise</t>
  </si>
  <si>
    <t>0211 / 477 - 8960</t>
  </si>
  <si>
    <t>Es bestehen die Produktlinien P/B/V/I</t>
  </si>
  <si>
    <t>(Komfort oder Premium bzw. Vorgängerversionen "BIO"-Linie)</t>
  </si>
  <si>
    <t>Der Vertrag wird um 5 Jahre verlängert</t>
  </si>
  <si>
    <t>ein individueller Nachlass gewährt werden.</t>
  </si>
  <si>
    <t>höher sein, als der aktuelle Nachlass.</t>
  </si>
  <si>
    <t>Zur Beantragung benötigen Sie eine Genehmigungsnummer.</t>
  </si>
  <si>
    <t>Im Vertrag ist bereits ein individueller Nachlass enthalten (kein RiTa-Nachlass)</t>
  </si>
  <si>
    <t xml:space="preserve"> </t>
  </si>
  <si>
    <t>Diese erhalten Sie im Betriebsservice BKRSM unter 0211 / 477 - 8960</t>
  </si>
  <si>
    <t>Berechnung Stufe 1</t>
  </si>
  <si>
    <t>Berechnung Stufe 2</t>
  </si>
  <si>
    <t>Günstigerprüfung</t>
  </si>
  <si>
    <t>Míndestmehrbeitrag in Euro</t>
  </si>
  <si>
    <t>Míndestmehrbeitrag in %</t>
  </si>
  <si>
    <t>ERGO-Bündelnachlass im neuen Tarif</t>
  </si>
  <si>
    <t>Tarifbeitrag</t>
  </si>
  <si>
    <t>Tarifprämie nach ERGO Bündelnachlass</t>
  </si>
  <si>
    <t>ERGO Bündelnachlass</t>
  </si>
  <si>
    <t>Auswahl Stufe</t>
  </si>
  <si>
    <t>Gewünschter ind. Nachlass</t>
  </si>
  <si>
    <t>Bisheriger Nachlass</t>
  </si>
  <si>
    <t>Beitrag nach ind. Nachlass</t>
  </si>
  <si>
    <t>Max. Nachlass</t>
  </si>
  <si>
    <t>Mehrbeitrag prüfen (1 = ok; 0 = zu gering)</t>
  </si>
  <si>
    <t>Zielprämie</t>
  </si>
  <si>
    <t>Tarifprämie ggf. inkl. Bündelnachlass</t>
  </si>
  <si>
    <t>Maximaler Nachlass in Euro (inkl. Bündel)</t>
  </si>
  <si>
    <t>Maximaler Nachlass in Euro (abzgl. Bündel)</t>
  </si>
  <si>
    <t>Prämie nach Bündel und ind. Nachlass</t>
  </si>
  <si>
    <t>Prüfung</t>
  </si>
  <si>
    <t>Bisheriger Beitrag</t>
  </si>
  <si>
    <t>Prüfung NL Höhe</t>
  </si>
  <si>
    <t>Stufe 1 ok?</t>
  </si>
  <si>
    <t>Stufe 2 ok?</t>
  </si>
  <si>
    <t>Mindestbeitrag nach Umst.</t>
  </si>
  <si>
    <t>Max Nachlass</t>
  </si>
  <si>
    <t>Maximaler RiTa-neutraler Nachlass</t>
  </si>
  <si>
    <t>Bündel</t>
  </si>
  <si>
    <t>ind. NL</t>
  </si>
  <si>
    <t>Endbeitrag</t>
  </si>
  <si>
    <t>ZS</t>
  </si>
  <si>
    <t>Effektiver RiTa-Neutraler Nachlass</t>
  </si>
  <si>
    <t>Reguläre Tarifprämie des neuen Vertrages *</t>
  </si>
  <si>
    <t>Prüfen Sie, ob der Kunde den ERGO-Bündelnachlass erhalten kann.</t>
  </si>
  <si>
    <t>Sollte der ERGO-Bündelnachlass noch nicht ausreichen, kann zusätzlich</t>
  </si>
  <si>
    <t>ERGO-Bündelnachlass und RiTa-neutraler Nachlass dürfen in Summe nicht</t>
  </si>
  <si>
    <t>(inkl. aller Nachlässe)</t>
  </si>
  <si>
    <t>erfolgt im Rahmen der Vergabe der Genehminungs-</t>
  </si>
  <si>
    <t>nummer bei Betrieb Rechtsschutz (BKRSM).</t>
  </si>
  <si>
    <t>verwenden Sie als Nachlassgrund Q1</t>
  </si>
  <si>
    <t>4. ERGO-Bündelnachlass und RiTa-neutraler Nachlass dürfen in Summe nicht höher sein, als der Nachlass im bestehenden Vertrag.
5. Zur Beantragung benötigen Sie eine Genehmigungsnummer. Diese erhalten Sie bei Betrieb Rechtsschutz unter 0211/477 - 8960.
6. Verwenden Sie zum Senden in easy den Nachlassgrund Q1</t>
  </si>
  <si>
    <r>
      <t xml:space="preserve">RiTa-neutrale Umstellung rabattierter RS-Verträge im Privatkundengeschäft
</t>
    </r>
    <r>
      <rPr>
        <b/>
        <sz val="11"/>
        <color rgb="FFC00000"/>
        <rFont val="Arial"/>
        <family val="2"/>
      </rPr>
      <t>Die RiTa-neutrale Umstellung gilt nur für Verträge, die bereits einen individuellen Nachlass enthalten. 
Verträge, die bereits einen RiTa-Nachlass enthalten, können auch nur mit einem RiTa-Nachlass umgestellt werden!</t>
    </r>
  </si>
  <si>
    <r>
      <t xml:space="preserve">Kriterien </t>
    </r>
    <r>
      <rPr>
        <b/>
        <sz val="12"/>
        <color rgb="FFC00000"/>
        <rFont val="Arial"/>
        <family val="2"/>
      </rPr>
      <t>(</t>
    </r>
    <r>
      <rPr>
        <b/>
        <u/>
        <sz val="12"/>
        <color rgb="FFC00000"/>
        <rFont val="Arial"/>
        <family val="2"/>
      </rPr>
      <t>alle Kriterien müssen zutreffen</t>
    </r>
    <r>
      <rPr>
        <b/>
        <sz val="12"/>
        <color rgb="FFC00000"/>
        <rFont val="Arial"/>
        <family val="2"/>
      </rPr>
      <t>)</t>
    </r>
    <r>
      <rPr>
        <b/>
        <sz val="16"/>
        <color rgb="FFC00000"/>
        <rFont val="Arial"/>
        <family val="2"/>
      </rPr>
      <t>:</t>
    </r>
  </si>
  <si>
    <r>
      <t xml:space="preserve">Der Mehrbeitrag vom alten zum neuen Vertrag (inkl. aller Nachlässe)
muss </t>
    </r>
    <r>
      <rPr>
        <b/>
        <sz val="12"/>
        <color rgb="FFC00000"/>
        <rFont val="Arial"/>
        <family val="2"/>
      </rPr>
      <t>mindestens 5 %</t>
    </r>
    <r>
      <rPr>
        <sz val="12"/>
        <color theme="1"/>
        <rFont val="Arial"/>
        <family val="2"/>
      </rPr>
      <t xml:space="preserve"> betragen.</t>
    </r>
  </si>
  <si>
    <r>
      <t xml:space="preserve">Der Mehrbeitrag vom alten zum neuen Vertrag (inkl. aller Nachlässe)
muss </t>
    </r>
    <r>
      <rPr>
        <b/>
        <sz val="12"/>
        <color rgb="FFC00000"/>
        <rFont val="Arial"/>
        <family val="2"/>
      </rPr>
      <t>mindestens 15 %</t>
    </r>
    <r>
      <rPr>
        <sz val="12"/>
        <color theme="1"/>
        <rFont val="Arial"/>
        <family val="2"/>
      </rPr>
      <t xml:space="preserve"> betragen.</t>
    </r>
  </si>
  <si>
    <r>
      <rPr>
        <b/>
        <sz val="12"/>
        <color rgb="FFC00000"/>
        <rFont val="Arial"/>
        <family val="2"/>
      </rPr>
      <t>Maximal 20 %</t>
    </r>
    <r>
      <rPr>
        <b/>
        <sz val="12"/>
        <rFont val="Arial"/>
        <family val="2"/>
      </rPr>
      <t>, höchstens aber der bestehende Nachlass im Vertrag.</t>
    </r>
  </si>
  <si>
    <r>
      <rPr>
        <b/>
        <sz val="12"/>
        <color rgb="FFC00000"/>
        <rFont val="Arial"/>
        <family val="2"/>
      </rPr>
      <t>Maximal 30 %</t>
    </r>
    <r>
      <rPr>
        <b/>
        <sz val="12"/>
        <rFont val="Arial"/>
        <family val="2"/>
      </rPr>
      <t>, höchstens aber der bestehende Nachlass im Vertrag.</t>
    </r>
  </si>
  <si>
    <t>Kriterien zur RiTa-neutralen Umstellung</t>
  </si>
  <si>
    <t>im Rechtsschutz Privatkundengeschäft</t>
  </si>
  <si>
    <t>Maximal möglich sind in Stufe 1: 20 % und in Stufe 2: 30 %</t>
  </si>
  <si>
    <t xml:space="preserve">Bei Umstellung des Vertrages gibt es 2 Stufen für die Umstellung </t>
  </si>
  <si>
    <t>für eine RiTa-neutrale Umstellung:</t>
  </si>
  <si>
    <t>1. Prüfen Sie, ob die Voraussetzungen für den ERGO-Bündelnachlass erfüllt sind.
2. Vergeben Sie, wenn möglich, zuerst den ERGO-Bündelnachlass.
3. Sollte der ERGO-Bündelnachlass noch nicht ausreichen, kann zusätzlich ein individueller Nachlass gewährt werden.</t>
  </si>
  <si>
    <t>Die zugrundeliegenden Bedingungen sind älter ale die aktuell gültigen</t>
  </si>
  <si>
    <t>Vergeben Sie, soweit möglich, zuerst den ERGO-Bündelnachlass.</t>
  </si>
  <si>
    <t>Die Prüfung der Kriterien sowie der Bündelfähigkeit</t>
  </si>
  <si>
    <r>
      <t xml:space="preserve">brutto und gleiche Zahlweise wie oben
</t>
    </r>
    <r>
      <rPr>
        <sz val="9"/>
        <color theme="1"/>
        <rFont val="Arial"/>
        <family val="2"/>
      </rPr>
      <t>* ggf. inkl. Dauernachlass und weiterer tariflicher Nachlässe (außer Bündelnachlass)</t>
    </r>
  </si>
  <si>
    <t>Version: 6.1; 02 /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</si>
</sst>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.000"/>
    <numFmt numFmtId="166" formatCode="#,##0.00\ &quot;€&quot;"/>
    <numFmt numFmtId="167" formatCode="0.0%"/>
    <numFmt numFmtId="168" formatCode="0.00000%"/>
  </numFmts>
  <fonts count="30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22"/>
      <color rgb="FF002060"/>
      <name val="Arial"/>
      <family val="2"/>
    </font>
    <font>
      <sz val="12"/>
      <color theme="1"/>
      <name val="Arial"/>
      <family val="2"/>
    </font>
    <font>
      <b/>
      <sz val="12"/>
      <color rgb="FFC00000"/>
      <name val="Arial"/>
      <family val="2"/>
    </font>
    <font>
      <b/>
      <sz val="10"/>
      <color theme="1"/>
      <name val="Arial"/>
      <family val="2"/>
    </font>
    <font>
      <b/>
      <sz val="26"/>
      <color rgb="FF002060"/>
      <name val="Arial"/>
      <family val="2"/>
    </font>
    <font>
      <b/>
      <sz val="16"/>
      <color rgb="FF002060"/>
      <name val="Arial"/>
      <family val="2"/>
    </font>
    <font>
      <b/>
      <sz val="14"/>
      <color theme="8" tint="-0.249977111117893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u/>
      <sz val="10"/>
      <color theme="1"/>
      <name val="Arial"/>
      <family val="2"/>
    </font>
    <font>
      <b/>
      <sz val="12"/>
      <color rgb="FF002060"/>
      <name val="Arial"/>
      <family val="2"/>
    </font>
    <font>
      <sz val="12"/>
      <color rgb="FF002060"/>
      <name val="Arial"/>
      <family val="2"/>
    </font>
    <font>
      <sz val="11"/>
      <color theme="1"/>
      <name val="Arial"/>
      <family val="2"/>
    </font>
    <font>
      <b/>
      <sz val="11"/>
      <color rgb="FFC00000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b/>
      <u/>
      <sz val="11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sz val="12"/>
      <color rgb="FFC00000"/>
      <name val="Arial"/>
      <family val="2"/>
    </font>
    <font>
      <b/>
      <sz val="18"/>
      <color rgb="FFC00000"/>
      <name val="Arial"/>
      <family val="2"/>
    </font>
    <font>
      <b/>
      <sz val="16"/>
      <color rgb="FFC00000"/>
      <name val="Arial"/>
      <family val="2"/>
    </font>
    <font>
      <b/>
      <sz val="22"/>
      <color rgb="FFC00000"/>
      <name val="Arial"/>
      <family val="2"/>
    </font>
    <font>
      <b/>
      <u/>
      <sz val="12"/>
      <color rgb="FFC00000"/>
      <name val="Arial"/>
      <family val="2"/>
    </font>
    <font>
      <b/>
      <sz val="14"/>
      <color rgb="FFC00000"/>
      <name val="Wingdings"/>
      <charset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rgb="FFC00000"/>
      </left>
      <right/>
      <top style="thick">
        <color rgb="FFC00000"/>
      </top>
      <bottom/>
      <diagonal/>
    </border>
    <border>
      <left/>
      <right/>
      <top style="thick">
        <color rgb="FFC00000"/>
      </top>
      <bottom/>
      <diagonal/>
    </border>
    <border>
      <left/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/>
      <top/>
      <bottom/>
      <diagonal/>
    </border>
    <border>
      <left/>
      <right style="thick">
        <color rgb="FFC00000"/>
      </right>
      <top/>
      <bottom/>
      <diagonal/>
    </border>
    <border>
      <left style="thick">
        <color rgb="FFC00000"/>
      </left>
      <right/>
      <top/>
      <bottom style="thick">
        <color rgb="FFC00000"/>
      </bottom>
      <diagonal/>
    </border>
    <border>
      <left/>
      <right/>
      <top/>
      <bottom style="thick">
        <color rgb="FFC00000"/>
      </bottom>
      <diagonal/>
    </border>
    <border>
      <left/>
      <right style="thick">
        <color rgb="FFC00000"/>
      </right>
      <top/>
      <bottom style="thick">
        <color rgb="FFC00000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52">
    <xf numFmtId="0" fontId="0" fillId="0" borderId="0" xfId="0"/>
    <xf numFmtId="0" fontId="2" fillId="2" borderId="0" xfId="0" applyFont="1" applyFill="1" applyAlignment="1">
      <alignment vertical="center"/>
    </xf>
    <xf numFmtId="0" fontId="0" fillId="2" borderId="0" xfId="0" applyFill="1"/>
    <xf numFmtId="0" fontId="0" fillId="2" borderId="0" xfId="0" applyFill="1" applyBorder="1"/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 applyAlignment="1">
      <alignment horizontal="left" indent="1"/>
    </xf>
    <xf numFmtId="0" fontId="0" fillId="2" borderId="0" xfId="0" applyFill="1" applyAlignment="1"/>
    <xf numFmtId="0" fontId="0" fillId="2" borderId="0" xfId="0" applyFill="1" applyAlignment="1">
      <alignment horizontal="left"/>
    </xf>
    <xf numFmtId="0" fontId="7" fillId="2" borderId="0" xfId="0" applyFont="1" applyFill="1" applyAlignment="1">
      <alignment vertical="center"/>
    </xf>
    <xf numFmtId="0" fontId="0" fillId="2" borderId="0" xfId="0" applyFill="1" applyAlignment="1">
      <alignment horizontal="left" indent="2"/>
    </xf>
    <xf numFmtId="0" fontId="12" fillId="2" borderId="0" xfId="0" applyFont="1" applyFill="1" applyAlignment="1">
      <alignment horizontal="left" indent="1"/>
    </xf>
    <xf numFmtId="0" fontId="13" fillId="2" borderId="0" xfId="0" applyFont="1" applyFill="1"/>
    <xf numFmtId="0" fontId="1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4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indent="1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 indent="2"/>
    </xf>
    <xf numFmtId="0" fontId="0" fillId="3" borderId="0" xfId="0" applyFill="1"/>
    <xf numFmtId="2" fontId="0" fillId="0" borderId="1" xfId="0" applyNumberFormat="1" applyFill="1" applyBorder="1" applyProtection="1">
      <protection locked="0"/>
    </xf>
    <xf numFmtId="0" fontId="0" fillId="4" borderId="0" xfId="0" applyFill="1" applyBorder="1"/>
    <xf numFmtId="0" fontId="0" fillId="4" borderId="0" xfId="0" applyFill="1" applyBorder="1" applyAlignment="1">
      <alignment vertical="top"/>
    </xf>
    <xf numFmtId="0" fontId="0" fillId="4" borderId="0" xfId="0" applyFill="1"/>
    <xf numFmtId="0" fontId="0" fillId="4" borderId="0" xfId="0" applyFill="1" applyAlignment="1">
      <alignment vertical="top"/>
    </xf>
    <xf numFmtId="2" fontId="0" fillId="4" borderId="0" xfId="0" applyNumberFormat="1" applyFill="1" applyAlignment="1">
      <alignment vertical="top"/>
    </xf>
    <xf numFmtId="9" fontId="0" fillId="4" borderId="0" xfId="3" applyFont="1" applyFill="1" applyAlignment="1">
      <alignment vertical="top"/>
    </xf>
    <xf numFmtId="0" fontId="19" fillId="4" borderId="0" xfId="0" applyFont="1" applyFill="1" applyAlignment="1">
      <alignment vertical="top"/>
    </xf>
    <xf numFmtId="9" fontId="19" fillId="4" borderId="0" xfId="3" applyFont="1" applyFill="1" applyAlignment="1">
      <alignment vertical="top"/>
    </xf>
    <xf numFmtId="164" fontId="19" fillId="4" borderId="0" xfId="2" applyFont="1" applyFill="1" applyAlignment="1">
      <alignment vertical="top"/>
    </xf>
    <xf numFmtId="0" fontId="0" fillId="4" borderId="0" xfId="0" applyFill="1" applyAlignment="1">
      <alignment vertical="top" wrapText="1"/>
    </xf>
    <xf numFmtId="164" fontId="0" fillId="4" borderId="0" xfId="2" applyFont="1" applyFill="1" applyAlignment="1">
      <alignment vertical="top"/>
    </xf>
    <xf numFmtId="168" fontId="0" fillId="4" borderId="0" xfId="3" applyNumberFormat="1" applyFont="1" applyFill="1" applyAlignment="1">
      <alignment vertical="top"/>
    </xf>
    <xf numFmtId="0" fontId="14" fillId="4" borderId="0" xfId="0" applyFont="1" applyFill="1" applyBorder="1"/>
    <xf numFmtId="0" fontId="14" fillId="4" borderId="0" xfId="0" applyFont="1" applyFill="1" applyBorder="1" applyAlignment="1">
      <alignment horizontal="left" indent="1"/>
    </xf>
    <xf numFmtId="0" fontId="19" fillId="4" borderId="4" xfId="0" applyFont="1" applyFill="1" applyBorder="1" applyAlignment="1">
      <alignment vertical="top"/>
    </xf>
    <xf numFmtId="164" fontId="19" fillId="4" borderId="5" xfId="2" applyFont="1" applyFill="1" applyBorder="1" applyAlignment="1">
      <alignment vertical="top"/>
    </xf>
    <xf numFmtId="0" fontId="19" fillId="4" borderId="5" xfId="0" applyFont="1" applyFill="1" applyBorder="1" applyAlignment="1">
      <alignment vertical="top"/>
    </xf>
    <xf numFmtId="0" fontId="19" fillId="4" borderId="6" xfId="0" applyFont="1" applyFill="1" applyBorder="1" applyAlignment="1">
      <alignment vertical="top"/>
    </xf>
    <xf numFmtId="0" fontId="0" fillId="4" borderId="5" xfId="0" applyFill="1" applyBorder="1" applyAlignment="1">
      <alignment vertical="top"/>
    </xf>
    <xf numFmtId="0" fontId="0" fillId="4" borderId="6" xfId="0" applyFill="1" applyBorder="1" applyAlignment="1">
      <alignment vertical="top"/>
    </xf>
    <xf numFmtId="0" fontId="19" fillId="4" borderId="7" xfId="0" applyFont="1" applyFill="1" applyBorder="1" applyAlignment="1">
      <alignment vertical="top"/>
    </xf>
    <xf numFmtId="9" fontId="19" fillId="4" borderId="0" xfId="3" applyFont="1" applyFill="1" applyBorder="1" applyAlignment="1">
      <alignment vertical="top"/>
    </xf>
    <xf numFmtId="0" fontId="19" fillId="4" borderId="0" xfId="0" applyFont="1" applyFill="1" applyBorder="1" applyAlignment="1">
      <alignment vertical="top"/>
    </xf>
    <xf numFmtId="0" fontId="19" fillId="4" borderId="8" xfId="0" applyFont="1" applyFill="1" applyBorder="1" applyAlignment="1">
      <alignment vertical="top"/>
    </xf>
    <xf numFmtId="0" fontId="0" fillId="4" borderId="8" xfId="0" applyFill="1" applyBorder="1" applyAlignment="1">
      <alignment vertical="top"/>
    </xf>
    <xf numFmtId="0" fontId="10" fillId="4" borderId="0" xfId="0" applyFont="1" applyFill="1" applyAlignment="1"/>
    <xf numFmtId="164" fontId="19" fillId="4" borderId="0" xfId="0" applyNumberFormat="1" applyFont="1" applyFill="1" applyBorder="1" applyAlignment="1">
      <alignment vertical="top"/>
    </xf>
    <xf numFmtId="164" fontId="0" fillId="4" borderId="0" xfId="0" applyNumberFormat="1" applyFill="1" applyBorder="1" applyAlignment="1">
      <alignment vertical="top"/>
    </xf>
    <xf numFmtId="164" fontId="0" fillId="4" borderId="0" xfId="0" applyNumberFormat="1" applyFill="1" applyAlignment="1">
      <alignment vertical="top"/>
    </xf>
    <xf numFmtId="0" fontId="19" fillId="4" borderId="9" xfId="0" applyFont="1" applyFill="1" applyBorder="1" applyAlignment="1">
      <alignment vertical="top"/>
    </xf>
    <xf numFmtId="0" fontId="19" fillId="4" borderId="10" xfId="0" applyFont="1" applyFill="1" applyBorder="1" applyAlignment="1">
      <alignment vertical="top"/>
    </xf>
    <xf numFmtId="0" fontId="19" fillId="4" borderId="11" xfId="0" applyFont="1" applyFill="1" applyBorder="1" applyAlignment="1">
      <alignment vertical="top"/>
    </xf>
    <xf numFmtId="0" fontId="0" fillId="4" borderId="9" xfId="0" applyFill="1" applyBorder="1" applyAlignment="1">
      <alignment vertical="top"/>
    </xf>
    <xf numFmtId="0" fontId="0" fillId="4" borderId="10" xfId="0" applyFill="1" applyBorder="1" applyAlignment="1">
      <alignment vertical="top"/>
    </xf>
    <xf numFmtId="0" fontId="0" fillId="4" borderId="11" xfId="0" applyFill="1" applyBorder="1" applyAlignment="1">
      <alignment vertical="top"/>
    </xf>
    <xf numFmtId="9" fontId="19" fillId="4" borderId="5" xfId="3" applyFont="1" applyFill="1" applyBorder="1" applyAlignment="1">
      <alignment vertical="top"/>
    </xf>
    <xf numFmtId="0" fontId="10" fillId="4" borderId="0" xfId="0" applyFont="1" applyFill="1" applyBorder="1" applyAlignment="1">
      <alignment vertical="top" shrinkToFit="1"/>
    </xf>
    <xf numFmtId="0" fontId="16" fillId="4" borderId="0" xfId="0" applyFont="1" applyFill="1" applyBorder="1" applyAlignment="1">
      <alignment vertical="top"/>
    </xf>
    <xf numFmtId="0" fontId="14" fillId="4" borderId="0" xfId="0" applyFont="1" applyFill="1" applyBorder="1" applyAlignment="1"/>
    <xf numFmtId="0" fontId="0" fillId="4" borderId="7" xfId="0" applyFill="1" applyBorder="1" applyAlignment="1">
      <alignment vertical="top"/>
    </xf>
    <xf numFmtId="0" fontId="14" fillId="4" borderId="0" xfId="0" applyFont="1" applyFill="1" applyBorder="1" applyAlignment="1">
      <alignment vertical="top" shrinkToFit="1"/>
    </xf>
    <xf numFmtId="164" fontId="19" fillId="4" borderId="10" xfId="0" applyNumberFormat="1" applyFont="1" applyFill="1" applyBorder="1" applyAlignment="1">
      <alignment vertical="top"/>
    </xf>
    <xf numFmtId="0" fontId="10" fillId="4" borderId="0" xfId="0" applyFont="1" applyFill="1" applyBorder="1" applyAlignment="1"/>
    <xf numFmtId="0" fontId="10" fillId="4" borderId="0" xfId="0" applyFont="1" applyFill="1" applyBorder="1"/>
    <xf numFmtId="167" fontId="19" fillId="4" borderId="10" xfId="3" applyNumberFormat="1" applyFont="1" applyFill="1" applyBorder="1" applyAlignment="1">
      <alignment vertical="top"/>
    </xf>
    <xf numFmtId="1" fontId="14" fillId="4" borderId="0" xfId="0" applyNumberFormat="1" applyFont="1" applyFill="1" applyBorder="1" applyAlignment="1">
      <alignment horizontal="left"/>
    </xf>
    <xf numFmtId="164" fontId="19" fillId="4" borderId="5" xfId="0" applyNumberFormat="1" applyFont="1" applyFill="1" applyBorder="1" applyAlignment="1">
      <alignment vertical="top"/>
    </xf>
    <xf numFmtId="167" fontId="0" fillId="4" borderId="0" xfId="3" applyNumberFormat="1" applyFont="1" applyFill="1" applyAlignment="1">
      <alignment vertical="top"/>
    </xf>
    <xf numFmtId="0" fontId="9" fillId="4" borderId="0" xfId="0" applyFont="1" applyFill="1" applyAlignment="1"/>
    <xf numFmtId="0" fontId="9" fillId="4" borderId="0" xfId="0" applyFont="1" applyFill="1" applyBorder="1" applyAlignment="1"/>
    <xf numFmtId="0" fontId="6" fillId="4" borderId="0" xfId="0" applyFont="1" applyFill="1" applyBorder="1" applyAlignment="1">
      <alignment vertical="center"/>
    </xf>
    <xf numFmtId="0" fontId="15" fillId="4" borderId="0" xfId="0" applyFont="1" applyFill="1" applyBorder="1" applyAlignment="1"/>
    <xf numFmtId="0" fontId="14" fillId="4" borderId="0" xfId="0" applyFont="1" applyFill="1"/>
    <xf numFmtId="0" fontId="10" fillId="4" borderId="0" xfId="0" applyFont="1" applyFill="1" applyBorder="1" applyAlignment="1">
      <alignment horizontal="center"/>
    </xf>
    <xf numFmtId="0" fontId="17" fillId="4" borderId="0" xfId="0" applyFont="1" applyFill="1" applyBorder="1" applyAlignment="1">
      <alignment vertical="top" shrinkToFit="1"/>
    </xf>
    <xf numFmtId="166" fontId="14" fillId="4" borderId="0" xfId="1" applyNumberFormat="1" applyFont="1" applyFill="1" applyBorder="1" applyAlignment="1">
      <alignment horizontal="center" vertical="center"/>
    </xf>
    <xf numFmtId="165" fontId="14" fillId="4" borderId="0" xfId="0" applyNumberFormat="1" applyFont="1" applyFill="1" applyBorder="1" applyAlignment="1">
      <alignment horizontal="center"/>
    </xf>
    <xf numFmtId="0" fontId="18" fillId="4" borderId="0" xfId="0" applyFont="1" applyFill="1" applyBorder="1"/>
    <xf numFmtId="0" fontId="14" fillId="4" borderId="0" xfId="0" applyFont="1" applyFill="1" applyBorder="1" applyAlignment="1">
      <alignment horizontal="center"/>
    </xf>
    <xf numFmtId="166" fontId="14" fillId="4" borderId="0" xfId="0" applyNumberFormat="1" applyFont="1" applyFill="1" applyBorder="1" applyAlignment="1">
      <alignment horizontal="center"/>
    </xf>
    <xf numFmtId="0" fontId="15" fillId="4" borderId="0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left" vertical="top" wrapText="1" indent="1"/>
    </xf>
    <xf numFmtId="0" fontId="5" fillId="4" borderId="0" xfId="0" applyFont="1" applyFill="1" applyBorder="1" applyAlignment="1">
      <alignment horizontal="left" vertical="top" indent="1"/>
    </xf>
    <xf numFmtId="0" fontId="0" fillId="4" borderId="0" xfId="0" applyFill="1" applyBorder="1" applyProtection="1"/>
    <xf numFmtId="2" fontId="0" fillId="4" borderId="0" xfId="0" applyNumberFormat="1" applyFill="1" applyBorder="1" applyProtection="1"/>
    <xf numFmtId="0" fontId="0" fillId="4" borderId="0" xfId="0" quotePrefix="1" applyFill="1" applyBorder="1" applyAlignment="1" applyProtection="1">
      <alignment horizontal="left" vertical="center"/>
    </xf>
    <xf numFmtId="2" fontId="10" fillId="4" borderId="0" xfId="0" applyNumberFormat="1" applyFont="1" applyFill="1" applyBorder="1" applyAlignment="1">
      <alignment horizontal="center" vertical="top" wrapText="1"/>
    </xf>
    <xf numFmtId="0" fontId="16" fillId="4" borderId="0" xfId="0" applyFont="1" applyFill="1" applyBorder="1" applyAlignment="1">
      <alignment horizontal="left" vertical="top"/>
    </xf>
    <xf numFmtId="0" fontId="24" fillId="4" borderId="0" xfId="0" applyFont="1" applyFill="1" applyBorder="1" applyAlignment="1">
      <alignment horizontal="center" vertical="top" wrapText="1"/>
    </xf>
    <xf numFmtId="0" fontId="26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3" fillId="2" borderId="0" xfId="0" applyFont="1" applyFill="1"/>
    <xf numFmtId="0" fontId="28" fillId="2" borderId="0" xfId="0" applyFont="1" applyFill="1" applyAlignment="1">
      <alignment horizontal="left" vertical="center"/>
    </xf>
    <xf numFmtId="0" fontId="25" fillId="2" borderId="0" xfId="0" applyFont="1" applyFill="1" applyAlignment="1">
      <alignment horizontal="left" vertical="center" indent="1"/>
    </xf>
    <xf numFmtId="0" fontId="23" fillId="2" borderId="0" xfId="0" applyFont="1" applyFill="1" applyAlignment="1">
      <alignment horizontal="center"/>
    </xf>
    <xf numFmtId="0" fontId="4" fillId="2" borderId="0" xfId="0" applyFont="1" applyFill="1" applyAlignment="1">
      <alignment horizontal="left" indent="3"/>
    </xf>
    <xf numFmtId="0" fontId="4" fillId="2" borderId="0" xfId="0" applyFont="1" applyFill="1" applyBorder="1" applyAlignment="1">
      <alignment horizontal="left" indent="1"/>
    </xf>
    <xf numFmtId="0" fontId="21" fillId="4" borderId="0" xfId="0" applyFont="1" applyFill="1" applyBorder="1" applyAlignment="1">
      <alignment horizontal="left" vertical="top" indent="1"/>
    </xf>
    <xf numFmtId="0" fontId="0" fillId="5" borderId="0" xfId="0" applyFill="1" applyBorder="1"/>
    <xf numFmtId="0" fontId="0" fillId="5" borderId="13" xfId="0" applyFill="1" applyBorder="1"/>
    <xf numFmtId="0" fontId="0" fillId="5" borderId="14" xfId="0" applyFill="1" applyBorder="1"/>
    <xf numFmtId="0" fontId="1" fillId="5" borderId="16" xfId="0" applyFont="1" applyFill="1" applyBorder="1" applyAlignment="1">
      <alignment horizontal="center"/>
    </xf>
    <xf numFmtId="0" fontId="0" fillId="5" borderId="15" xfId="0" applyFill="1" applyBorder="1"/>
    <xf numFmtId="0" fontId="0" fillId="5" borderId="16" xfId="0" applyFill="1" applyBorder="1"/>
    <xf numFmtId="166" fontId="0" fillId="5" borderId="16" xfId="1" applyNumberFormat="1" applyFont="1" applyFill="1" applyBorder="1" applyAlignment="1">
      <alignment horizontal="center" vertical="center"/>
    </xf>
    <xf numFmtId="165" fontId="0" fillId="5" borderId="16" xfId="0" applyNumberFormat="1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166" fontId="0" fillId="5" borderId="16" xfId="0" applyNumberFormat="1" applyFill="1" applyBorder="1" applyAlignment="1">
      <alignment horizontal="center"/>
    </xf>
    <xf numFmtId="0" fontId="4" fillId="5" borderId="16" xfId="0" applyFont="1" applyFill="1" applyBorder="1" applyAlignment="1">
      <alignment horizontal="center"/>
    </xf>
    <xf numFmtId="0" fontId="0" fillId="5" borderId="17" xfId="0" applyFill="1" applyBorder="1"/>
    <xf numFmtId="0" fontId="0" fillId="5" borderId="18" xfId="0" applyFill="1" applyBorder="1"/>
    <xf numFmtId="0" fontId="0" fillId="5" borderId="19" xfId="0" applyFill="1" applyBorder="1"/>
    <xf numFmtId="0" fontId="21" fillId="5" borderId="12" xfId="0" applyFont="1" applyFill="1" applyBorder="1" applyAlignment="1">
      <alignment vertical="top" wrapText="1"/>
    </xf>
    <xf numFmtId="0" fontId="21" fillId="5" borderId="13" xfId="0" applyFont="1" applyFill="1" applyBorder="1" applyAlignment="1">
      <alignment vertical="top" wrapText="1"/>
    </xf>
    <xf numFmtId="0" fontId="21" fillId="5" borderId="15" xfId="0" applyFont="1" applyFill="1" applyBorder="1" applyAlignment="1">
      <alignment vertical="top" wrapText="1"/>
    </xf>
    <xf numFmtId="0" fontId="21" fillId="5" borderId="0" xfId="0" applyFont="1" applyFill="1" applyBorder="1" applyAlignment="1">
      <alignment vertical="top" wrapText="1"/>
    </xf>
    <xf numFmtId="0" fontId="10" fillId="4" borderId="0" xfId="0" applyFont="1" applyFill="1" applyBorder="1" applyAlignment="1">
      <alignment horizontal="left" indent="1"/>
    </xf>
    <xf numFmtId="0" fontId="20" fillId="4" borderId="0" xfId="0" applyFont="1" applyFill="1" applyBorder="1" applyAlignment="1">
      <alignment horizontal="center" vertical="top"/>
    </xf>
    <xf numFmtId="0" fontId="1" fillId="4" borderId="0" xfId="0" applyFont="1" applyFill="1" applyBorder="1" applyAlignment="1">
      <alignment horizontal="center" vertical="top"/>
    </xf>
    <xf numFmtId="0" fontId="0" fillId="4" borderId="0" xfId="0" applyFill="1" applyBorder="1" applyAlignment="1">
      <alignment horizontal="center" vertical="top"/>
    </xf>
    <xf numFmtId="0" fontId="11" fillId="4" borderId="0" xfId="0" applyFont="1" applyFill="1" applyBorder="1" applyAlignment="1">
      <alignment horizontal="left" vertical="top" wrapText="1" indent="1"/>
    </xf>
    <xf numFmtId="0" fontId="11" fillId="4" borderId="0" xfId="0" applyFont="1" applyFill="1" applyBorder="1" applyAlignment="1">
      <alignment horizontal="left" vertical="top" indent="1"/>
    </xf>
    <xf numFmtId="0" fontId="15" fillId="4" borderId="0" xfId="0" applyFont="1" applyFill="1" applyBorder="1" applyAlignment="1">
      <alignment horizontal="left" vertical="top" wrapText="1" indent="1"/>
    </xf>
    <xf numFmtId="0" fontId="24" fillId="4" borderId="0" xfId="0" applyFont="1" applyFill="1" applyBorder="1" applyAlignment="1">
      <alignment horizontal="center" vertical="top" wrapText="1"/>
    </xf>
    <xf numFmtId="2" fontId="10" fillId="4" borderId="3" xfId="0" applyNumberFormat="1" applyFont="1" applyFill="1" applyBorder="1" applyAlignment="1" applyProtection="1">
      <alignment horizontal="center"/>
    </xf>
    <xf numFmtId="2" fontId="10" fillId="4" borderId="2" xfId="0" applyNumberFormat="1" applyFont="1" applyFill="1" applyBorder="1" applyAlignment="1" applyProtection="1">
      <alignment horizontal="center"/>
    </xf>
    <xf numFmtId="0" fontId="10" fillId="4" borderId="0" xfId="0" applyFont="1" applyFill="1" applyBorder="1" applyAlignment="1">
      <alignment horizontal="left" vertical="center"/>
    </xf>
    <xf numFmtId="0" fontId="10" fillId="4" borderId="2" xfId="0" applyFont="1" applyFill="1" applyBorder="1" applyAlignment="1">
      <alignment horizontal="left" vertical="center"/>
    </xf>
    <xf numFmtId="2" fontId="10" fillId="4" borderId="0" xfId="0" applyNumberFormat="1" applyFont="1" applyFill="1" applyBorder="1" applyAlignment="1">
      <alignment horizontal="center" vertical="top" wrapText="1"/>
    </xf>
    <xf numFmtId="0" fontId="11" fillId="4" borderId="0" xfId="0" applyFont="1" applyFill="1" applyBorder="1" applyAlignment="1">
      <alignment horizontal="left" vertical="center" indent="1"/>
    </xf>
    <xf numFmtId="0" fontId="5" fillId="4" borderId="0" xfId="0" applyFont="1" applyFill="1" applyBorder="1" applyAlignment="1">
      <alignment horizontal="left"/>
    </xf>
    <xf numFmtId="0" fontId="10" fillId="4" borderId="0" xfId="0" applyFont="1" applyFill="1" applyBorder="1" applyAlignment="1">
      <alignment horizontal="left" vertical="center" indent="1"/>
    </xf>
    <xf numFmtId="0" fontId="0" fillId="5" borderId="15" xfId="0" applyFill="1" applyBorder="1" applyAlignment="1">
      <alignment horizontal="left" vertical="top"/>
    </xf>
    <xf numFmtId="0" fontId="0" fillId="5" borderId="0" xfId="0" applyFill="1" applyBorder="1" applyAlignment="1">
      <alignment horizontal="left" vertical="top"/>
    </xf>
    <xf numFmtId="0" fontId="22" fillId="5" borderId="0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10" fillId="5" borderId="15" xfId="0" applyFont="1" applyFill="1" applyBorder="1" applyAlignment="1">
      <alignment horizontal="left" indent="1"/>
    </xf>
    <xf numFmtId="0" fontId="10" fillId="5" borderId="0" xfId="0" applyFont="1" applyFill="1" applyBorder="1" applyAlignment="1">
      <alignment horizontal="left" indent="1"/>
    </xf>
    <xf numFmtId="166" fontId="8" fillId="5" borderId="0" xfId="1" applyNumberFormat="1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left" vertical="top" wrapText="1"/>
    </xf>
    <xf numFmtId="0" fontId="10" fillId="4" borderId="0" xfId="0" applyFont="1" applyFill="1" applyBorder="1" applyAlignment="1">
      <alignment horizontal="left"/>
    </xf>
    <xf numFmtId="10" fontId="8" fillId="5" borderId="0" xfId="3" applyNumberFormat="1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/>
    </xf>
    <xf numFmtId="0" fontId="21" fillId="5" borderId="15" xfId="0" applyFont="1" applyFill="1" applyBorder="1" applyAlignment="1">
      <alignment horizontal="left" vertical="center" indent="2"/>
    </xf>
    <xf numFmtId="0" fontId="21" fillId="5" borderId="0" xfId="0" applyFont="1" applyFill="1" applyBorder="1" applyAlignment="1">
      <alignment horizontal="left" vertical="center" indent="2"/>
    </xf>
    <xf numFmtId="0" fontId="10" fillId="4" borderId="0" xfId="0" applyFont="1" applyFill="1" applyBorder="1" applyAlignment="1">
      <alignment horizontal="justify"/>
    </xf>
    <xf numFmtId="0" fontId="0" fillId="5" borderId="0" xfId="0" applyFill="1" applyBorder="1" applyAlignment="1">
      <alignment horizontal="center"/>
    </xf>
    <xf numFmtId="0" fontId="1" fillId="2" borderId="0" xfId="0" applyFont="1" applyFill="1" applyBorder="1" applyAlignment="1">
      <alignment horizontal="left" indent="3"/>
    </xf>
    <xf numFmtId="0" fontId="25" fillId="2" borderId="0" xfId="0" applyFont="1" applyFill="1" applyAlignment="1">
      <alignment horizontal="left" vertical="center" indent="1"/>
    </xf>
    <xf numFmtId="0" fontId="0" fillId="2" borderId="0" xfId="0" applyFill="1" applyBorder="1" applyAlignment="1">
      <alignment horizontal="left" vertical="top" wrapText="1" indent="3"/>
    </xf>
  </cellXfs>
  <cellStyles count="4">
    <cellStyle name="Komma" xfId="2" builtinId="3"/>
    <cellStyle name="Prozent" xfId="3" builtinId="5"/>
    <cellStyle name="Standard" xfId="0" builtinId="0"/>
    <cellStyle name="Währung" xfId="1" builtinId="4"/>
  </cellStyles>
  <dxfs count="5">
    <dxf>
      <font>
        <color rgb="FF00B050"/>
      </font>
    </dxf>
    <dxf>
      <font>
        <color rgb="FFC00000"/>
      </font>
    </dxf>
    <dxf>
      <font>
        <color rgb="FF9C0006"/>
      </font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DDDDD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Kriterien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Rechn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405178</xdr:colOff>
      <xdr:row>12</xdr:row>
      <xdr:rowOff>199710</xdr:rowOff>
    </xdr:from>
    <xdr:to>
      <xdr:col>17</xdr:col>
      <xdr:colOff>66360</xdr:colOff>
      <xdr:row>14</xdr:row>
      <xdr:rowOff>0</xdr:rowOff>
    </xdr:to>
    <xdr:sp macro="" textlink="">
      <xdr:nvSpPr>
        <xdr:cNvPr id="3" name="Rechteck 2">
          <a:hlinkClick xmlns:r="http://schemas.openxmlformats.org/officeDocument/2006/relationships" r:id="rId1"/>
        </xdr:cNvPr>
        <xdr:cNvSpPr/>
      </xdr:nvSpPr>
      <xdr:spPr>
        <a:xfrm>
          <a:off x="10435003" y="4047810"/>
          <a:ext cx="756557" cy="24796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de-DE" sz="1100" b="1">
              <a:solidFill>
                <a:srgbClr val="C00000"/>
              </a:solidFill>
            </a:rPr>
            <a:t>Kriterien</a:t>
          </a:r>
        </a:p>
      </xdr:txBody>
    </xdr:sp>
    <xdr:clientData/>
  </xdr:twoCellAnchor>
  <xdr:twoCellAnchor editAs="oneCell">
    <xdr:from>
      <xdr:col>12</xdr:col>
      <xdr:colOff>1034775</xdr:colOff>
      <xdr:row>0</xdr:row>
      <xdr:rowOff>333376</xdr:rowOff>
    </xdr:from>
    <xdr:to>
      <xdr:col>17</xdr:col>
      <xdr:colOff>935400</xdr:colOff>
      <xdr:row>2</xdr:row>
      <xdr:rowOff>342899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40600" y="333376"/>
          <a:ext cx="2520000" cy="7524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981075</xdr:colOff>
      <xdr:row>2</xdr:row>
      <xdr:rowOff>47625</xdr:rowOff>
    </xdr:from>
    <xdr:to>
      <xdr:col>5</xdr:col>
      <xdr:colOff>962025</xdr:colOff>
      <xdr:row>2</xdr:row>
      <xdr:rowOff>323850</xdr:rowOff>
    </xdr:to>
    <xdr:sp macro="" textlink="">
      <xdr:nvSpPr>
        <xdr:cNvPr id="2" name="Rechteck 1">
          <a:hlinkClick xmlns:r="http://schemas.openxmlformats.org/officeDocument/2006/relationships" r:id="rId1"/>
        </xdr:cNvPr>
        <xdr:cNvSpPr/>
      </xdr:nvSpPr>
      <xdr:spPr>
        <a:xfrm>
          <a:off x="4943475" y="428625"/>
          <a:ext cx="971550" cy="27622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de-DE" sz="1200" b="1">
              <a:solidFill>
                <a:srgbClr val="C00000"/>
              </a:solidFill>
            </a:rPr>
            <a:t>Rechner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7" Type="http://schemas.openxmlformats.org/officeDocument/2006/relationships/drawing" Target="../drawings/drawing2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bl_Rechner">
    <pageSetUpPr fitToPage="1"/>
  </sheetPr>
  <dimension ref="A1:AL31"/>
  <sheetViews>
    <sheetView showGridLines="0" tabSelected="1" zoomScaleNormal="100" workbookViewId="0">
      <selection activeCell="G7" sqref="G7"/>
    </sheetView>
  </sheetViews>
  <sheetFormatPr baseColWidth="10" defaultColWidth="0" defaultRowHeight="15" zeroHeight="1" x14ac:dyDescent="0.2"/>
  <cols>
    <col min="1" max="1" width="1.109375" style="22" customWidth="1"/>
    <col min="2" max="2" width="1.44140625" style="24" customWidth="1"/>
    <col min="3" max="3" width="14.109375" style="24" customWidth="1"/>
    <col min="4" max="5" width="11.5546875" style="24" customWidth="1"/>
    <col min="6" max="6" width="4" style="20" customWidth="1"/>
    <col min="7" max="10" width="11.44140625" style="20" customWidth="1"/>
    <col min="11" max="11" width="4" style="20" customWidth="1"/>
    <col min="12" max="12" width="5.6640625" style="24" customWidth="1"/>
    <col min="13" max="13" width="12.77734375" style="24" customWidth="1"/>
    <col min="14" max="16" width="1.6640625" style="24" customWidth="1"/>
    <col min="17" max="17" width="12.77734375" style="70" customWidth="1"/>
    <col min="18" max="18" width="12.88671875" style="70" customWidth="1"/>
    <col min="19" max="19" width="0.77734375" style="71" customWidth="1"/>
    <col min="20" max="21" width="0.77734375" style="24" customWidth="1"/>
    <col min="22" max="22" width="11.5546875" style="24" hidden="1" customWidth="1"/>
    <col min="23" max="23" width="34.77734375" style="25" hidden="1" customWidth="1"/>
    <col min="24" max="24" width="11.5546875" style="25" hidden="1" customWidth="1"/>
    <col min="25" max="25" width="14.109375" style="25" hidden="1" customWidth="1"/>
    <col min="26" max="27" width="11.5546875" style="25" hidden="1" customWidth="1"/>
    <col min="28" max="28" width="32.5546875" style="25" hidden="1" customWidth="1"/>
    <col min="29" max="29" width="11.5546875" style="25" hidden="1" customWidth="1"/>
    <col min="30" max="30" width="14.109375" style="25" hidden="1" customWidth="1"/>
    <col min="31" max="31" width="11.5546875" style="25" hidden="1" customWidth="1"/>
    <col min="32" max="32" width="11.5546875" style="24" hidden="1" customWidth="1"/>
    <col min="33" max="36" width="11.5546875" style="25" hidden="1" customWidth="1"/>
    <col min="37" max="16384" width="11.5546875" style="24" hidden="1"/>
  </cols>
  <sheetData>
    <row r="1" spans="2:38" s="22" customFormat="1" ht="29.25" customHeight="1" x14ac:dyDescent="0.2">
      <c r="W1" s="119" t="s">
        <v>29</v>
      </c>
      <c r="X1" s="119"/>
      <c r="Y1" s="119"/>
      <c r="Z1" s="119"/>
      <c r="AA1" s="23"/>
      <c r="AB1" s="120" t="s">
        <v>30</v>
      </c>
      <c r="AC1" s="120"/>
      <c r="AD1" s="120"/>
      <c r="AE1" s="120"/>
      <c r="AG1" s="121" t="s">
        <v>31</v>
      </c>
      <c r="AH1" s="121"/>
      <c r="AI1" s="121"/>
      <c r="AJ1" s="121"/>
    </row>
    <row r="2" spans="2:38" ht="29.25" customHeight="1" x14ac:dyDescent="0.2">
      <c r="B2" s="22"/>
      <c r="C2" s="125" t="s">
        <v>71</v>
      </c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72"/>
      <c r="O2" s="72"/>
      <c r="P2" s="72"/>
      <c r="Q2" s="72"/>
      <c r="R2" s="22"/>
      <c r="S2" s="22"/>
      <c r="W2" s="25" t="s">
        <v>50</v>
      </c>
      <c r="X2" s="26">
        <f>$G$7</f>
        <v>248.71</v>
      </c>
      <c r="Y2" s="25" t="s">
        <v>52</v>
      </c>
      <c r="Z2" s="25">
        <f>IF(OR(Z3=0,X18=0,Z25=0),0,1)</f>
        <v>1</v>
      </c>
      <c r="AB2" s="25" t="s">
        <v>50</v>
      </c>
      <c r="AC2" s="26">
        <f>$G$7</f>
        <v>248.71</v>
      </c>
      <c r="AD2" s="25" t="s">
        <v>53</v>
      </c>
      <c r="AE2" s="25">
        <f>IF(OR(AE3=0,AC18=0,AE25=0),0,1)</f>
        <v>1</v>
      </c>
      <c r="AH2" s="25" t="str">
        <f>IF(G9&gt;=G7*1.05,IF(X22&gt;AC22,"Stufe 1","Stufe 2"),"Tarifprämie des neuen Vertrages zu gering!")</f>
        <v>Stufe 1</v>
      </c>
    </row>
    <row r="3" spans="2:38" ht="29.25" customHeight="1" x14ac:dyDescent="0.2">
      <c r="B3" s="22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72"/>
      <c r="O3" s="72"/>
      <c r="P3" s="72"/>
      <c r="Q3" s="72"/>
      <c r="R3" s="22"/>
      <c r="S3" s="22"/>
      <c r="W3" s="25" t="s">
        <v>40</v>
      </c>
      <c r="X3" s="27">
        <f>$J$7/100</f>
        <v>0.1</v>
      </c>
      <c r="Y3" s="28" t="s">
        <v>51</v>
      </c>
      <c r="Z3" s="28">
        <f>IF(X3&gt;Z4,0,1)</f>
        <v>1</v>
      </c>
      <c r="AB3" s="25" t="s">
        <v>40</v>
      </c>
      <c r="AC3" s="27">
        <f>$J$7/100</f>
        <v>0.1</v>
      </c>
      <c r="AD3" s="28" t="s">
        <v>51</v>
      </c>
      <c r="AE3" s="28">
        <f>IF(AC3&gt;AE4,0,1)</f>
        <v>1</v>
      </c>
      <c r="AH3" s="25" t="str">
        <f>IF(AH2="Stufe 1","Mehrbeitrag mind. 5 %",IF(AH2 = "Stufe 2","Mehrbeitrag mind. 15 %",""))</f>
        <v>Mehrbeitrag mind. 5 %</v>
      </c>
    </row>
    <row r="4" spans="2:38" ht="48.75" customHeight="1" x14ac:dyDescent="0.2">
      <c r="B4" s="22"/>
      <c r="C4" s="124" t="s">
        <v>82</v>
      </c>
      <c r="D4" s="124"/>
      <c r="E4" s="124"/>
      <c r="F4" s="124"/>
      <c r="G4" s="124"/>
      <c r="H4" s="124"/>
      <c r="I4" s="124"/>
      <c r="J4" s="124"/>
      <c r="K4" s="124"/>
      <c r="L4" s="124"/>
      <c r="M4" s="90"/>
      <c r="N4" s="72"/>
      <c r="O4" s="72"/>
      <c r="P4" s="72"/>
      <c r="Q4" s="72"/>
      <c r="R4" s="22"/>
      <c r="S4" s="22"/>
      <c r="W4" s="28" t="s">
        <v>33</v>
      </c>
      <c r="X4" s="29">
        <v>0.05</v>
      </c>
      <c r="Y4" s="28" t="s">
        <v>42</v>
      </c>
      <c r="Z4" s="29">
        <v>0.2</v>
      </c>
      <c r="AB4" s="28" t="s">
        <v>33</v>
      </c>
      <c r="AC4" s="27">
        <v>0.15</v>
      </c>
      <c r="AD4" s="28" t="s">
        <v>42</v>
      </c>
      <c r="AE4" s="29">
        <v>0.3</v>
      </c>
      <c r="AH4" s="25" t="str">
        <f>IF(AH2="Stufe 1","Nachlass maximal 20 %",IF(AH2 = "Stufe 2","Nachlass maximal 30 %",""))</f>
        <v>Nachlass maximal 20 %</v>
      </c>
    </row>
    <row r="5" spans="2:38" ht="49.5" customHeight="1" x14ac:dyDescent="0.2">
      <c r="B5" s="22"/>
      <c r="C5" s="124" t="s">
        <v>70</v>
      </c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72"/>
      <c r="O5" s="72"/>
      <c r="P5" s="72"/>
      <c r="Q5" s="72"/>
      <c r="R5" s="22"/>
      <c r="S5" s="22"/>
      <c r="W5" s="28" t="s">
        <v>32</v>
      </c>
      <c r="X5" s="30">
        <f>$G$7*X4</f>
        <v>12.435500000000001</v>
      </c>
      <c r="Y5" s="28"/>
      <c r="Z5" s="28"/>
      <c r="AB5" s="28" t="s">
        <v>32</v>
      </c>
      <c r="AC5" s="30">
        <f>$G$7*AC4</f>
        <v>37.3065</v>
      </c>
      <c r="AH5" s="31" t="s">
        <v>54</v>
      </c>
      <c r="AI5" s="25">
        <f>IF(AH2="Stufe 1",X6,IF(AH2="Stufe 2",AC6,""))</f>
        <v>261.14550000000003</v>
      </c>
    </row>
    <row r="6" spans="2:38" ht="15.95" customHeight="1" x14ac:dyDescent="0.2"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W6" s="28" t="s">
        <v>5</v>
      </c>
      <c r="X6" s="30">
        <f>$G$7+X5</f>
        <v>261.14550000000003</v>
      </c>
      <c r="Y6" s="28"/>
      <c r="Z6" s="28"/>
      <c r="AB6" s="25" t="s">
        <v>5</v>
      </c>
      <c r="AC6" s="32">
        <f>$G$7+AC5</f>
        <v>286.01650000000001</v>
      </c>
      <c r="AH6" s="25" t="s">
        <v>55</v>
      </c>
      <c r="AI6" s="33">
        <f>IF(AND(X29&lt;=0,AC29&lt;=0),0,IF(AH2="Stufe 1",ROUNDUP(X29,3),IF(AH2="Stufe 2",ROUNDUP(AC29,3),"")))</f>
        <v>0.1</v>
      </c>
      <c r="AL6" s="24" t="s">
        <v>38</v>
      </c>
    </row>
    <row r="7" spans="2:38" ht="15.95" customHeight="1" thickBot="1" x14ac:dyDescent="0.3">
      <c r="B7" s="22"/>
      <c r="C7" s="128" t="s">
        <v>0</v>
      </c>
      <c r="D7" s="128"/>
      <c r="E7" s="128"/>
      <c r="F7" s="129"/>
      <c r="G7" s="21">
        <v>248.71</v>
      </c>
      <c r="H7" s="126" t="s">
        <v>9</v>
      </c>
      <c r="I7" s="127"/>
      <c r="J7" s="21">
        <v>10</v>
      </c>
      <c r="K7" s="22" t="s">
        <v>10</v>
      </c>
      <c r="L7" s="73" t="s">
        <v>2</v>
      </c>
      <c r="M7" s="73"/>
      <c r="N7" s="34"/>
      <c r="O7" s="34"/>
      <c r="P7" s="34"/>
      <c r="Q7" s="34"/>
      <c r="R7" s="34"/>
      <c r="S7" s="34"/>
      <c r="W7" s="28"/>
      <c r="X7" s="28"/>
      <c r="Y7" s="28"/>
      <c r="Z7" s="28"/>
      <c r="AL7" s="24">
        <v>0</v>
      </c>
    </row>
    <row r="8" spans="2:38" ht="15.95" customHeight="1" x14ac:dyDescent="0.2">
      <c r="B8" s="22"/>
      <c r="C8" s="131" t="s">
        <v>18</v>
      </c>
      <c r="D8" s="131"/>
      <c r="E8" s="131"/>
      <c r="F8" s="22"/>
      <c r="G8" s="22"/>
      <c r="H8" s="85"/>
      <c r="I8" s="22"/>
      <c r="J8" s="22"/>
      <c r="K8" s="22"/>
      <c r="L8" s="133" t="s">
        <v>3</v>
      </c>
      <c r="M8" s="133"/>
      <c r="N8" s="133"/>
      <c r="O8" s="133"/>
      <c r="P8" s="133"/>
      <c r="Q8" s="133"/>
      <c r="R8" s="133"/>
      <c r="S8" s="35"/>
      <c r="W8" s="36" t="s">
        <v>35</v>
      </c>
      <c r="X8" s="37">
        <f>$G$9</f>
        <v>335.06</v>
      </c>
      <c r="Y8" s="38"/>
      <c r="Z8" s="39"/>
      <c r="AB8" s="36" t="s">
        <v>35</v>
      </c>
      <c r="AC8" s="37">
        <f>$G$9</f>
        <v>335.06</v>
      </c>
      <c r="AD8" s="40"/>
      <c r="AE8" s="41"/>
      <c r="AH8" s="25" t="s">
        <v>35</v>
      </c>
      <c r="AI8" s="32">
        <f>G9</f>
        <v>335.06</v>
      </c>
      <c r="AL8" s="24">
        <v>8</v>
      </c>
    </row>
    <row r="9" spans="2:38" ht="15.95" customHeight="1" x14ac:dyDescent="0.2">
      <c r="B9" s="22"/>
      <c r="C9" s="128" t="s">
        <v>62</v>
      </c>
      <c r="D9" s="128"/>
      <c r="E9" s="128"/>
      <c r="F9" s="129"/>
      <c r="G9" s="21">
        <v>335.06</v>
      </c>
      <c r="H9" s="86"/>
      <c r="I9" s="130" t="str">
        <f>IF(OR(J7="",J7=0),"Geben Sie den bestehenden Nachlass ein!","")</f>
        <v/>
      </c>
      <c r="J9" s="130"/>
      <c r="K9" s="130"/>
      <c r="L9" s="133" t="s">
        <v>4</v>
      </c>
      <c r="M9" s="133"/>
      <c r="N9" s="133"/>
      <c r="O9" s="133"/>
      <c r="P9" s="133"/>
      <c r="Q9" s="133"/>
      <c r="R9" s="133"/>
      <c r="S9" s="35"/>
      <c r="W9" s="42" t="s">
        <v>37</v>
      </c>
      <c r="X9" s="43">
        <f>$G$11/100</f>
        <v>0</v>
      </c>
      <c r="Y9" s="44"/>
      <c r="Z9" s="45"/>
      <c r="AB9" s="42" t="s">
        <v>37</v>
      </c>
      <c r="AC9" s="43">
        <f>$G$11/100</f>
        <v>0</v>
      </c>
      <c r="AD9" s="23"/>
      <c r="AE9" s="46"/>
      <c r="AH9" s="25" t="s">
        <v>57</v>
      </c>
      <c r="AI9" s="32">
        <f>AI8*G11/100</f>
        <v>0</v>
      </c>
      <c r="AL9" s="24">
        <v>10</v>
      </c>
    </row>
    <row r="10" spans="2:38" ht="42" customHeight="1" x14ac:dyDescent="0.25">
      <c r="B10" s="22"/>
      <c r="C10" s="122" t="s">
        <v>86</v>
      </c>
      <c r="D10" s="123"/>
      <c r="E10" s="123"/>
      <c r="F10" s="22"/>
      <c r="G10" s="22"/>
      <c r="H10" s="85"/>
      <c r="I10" s="130"/>
      <c r="J10" s="130"/>
      <c r="K10" s="130"/>
      <c r="L10" s="74"/>
      <c r="M10" s="74"/>
      <c r="N10" s="74"/>
      <c r="O10" s="74"/>
      <c r="P10" s="74"/>
      <c r="Q10" s="47"/>
      <c r="R10" s="47"/>
      <c r="S10" s="35"/>
      <c r="W10" s="42" t="s">
        <v>37</v>
      </c>
      <c r="X10" s="48">
        <f>X8*X9</f>
        <v>0</v>
      </c>
      <c r="Y10" s="44"/>
      <c r="Z10" s="45"/>
      <c r="AB10" s="42" t="s">
        <v>37</v>
      </c>
      <c r="AC10" s="49">
        <f>AC8*AC9</f>
        <v>0</v>
      </c>
      <c r="AD10" s="23"/>
      <c r="AE10" s="46"/>
      <c r="AH10" s="25" t="s">
        <v>60</v>
      </c>
      <c r="AI10" s="50">
        <f>AI8-AI9</f>
        <v>335.06</v>
      </c>
      <c r="AL10" s="24">
        <v>15</v>
      </c>
    </row>
    <row r="11" spans="2:38" ht="15.75" customHeight="1" x14ac:dyDescent="0.25">
      <c r="B11" s="22"/>
      <c r="C11" s="141" t="s">
        <v>34</v>
      </c>
      <c r="D11" s="141"/>
      <c r="E11" s="141"/>
      <c r="F11" s="22"/>
      <c r="G11" s="21">
        <v>0</v>
      </c>
      <c r="H11" s="87" t="s">
        <v>10</v>
      </c>
      <c r="I11" s="88"/>
      <c r="J11" s="88"/>
      <c r="K11" s="88"/>
      <c r="L11" s="74"/>
      <c r="M11" s="74"/>
      <c r="N11" s="74"/>
      <c r="O11" s="74"/>
      <c r="P11" s="74"/>
      <c r="Q11" s="47"/>
      <c r="R11" s="47"/>
      <c r="S11" s="35"/>
      <c r="W11" s="42"/>
      <c r="X11" s="43"/>
      <c r="Y11" s="44"/>
      <c r="Z11" s="45"/>
      <c r="AB11" s="42"/>
      <c r="AC11" s="43"/>
      <c r="AD11" s="23"/>
      <c r="AE11" s="46"/>
      <c r="AH11" s="25" t="s">
        <v>58</v>
      </c>
      <c r="AI11" s="50">
        <f>AI10*AI6</f>
        <v>33.506</v>
      </c>
    </row>
    <row r="12" spans="2:38" ht="15.75" customHeight="1" x14ac:dyDescent="0.25">
      <c r="B12" s="22"/>
      <c r="C12" s="83"/>
      <c r="D12" s="84"/>
      <c r="E12" s="84"/>
      <c r="F12" s="22"/>
      <c r="G12" s="22"/>
      <c r="H12" s="85"/>
      <c r="I12" s="88"/>
      <c r="J12" s="88"/>
      <c r="K12" s="88"/>
      <c r="L12" s="74"/>
      <c r="M12" s="74"/>
      <c r="N12" s="74"/>
      <c r="O12" s="74"/>
      <c r="P12" s="74"/>
      <c r="Q12" s="47"/>
      <c r="R12" s="47"/>
      <c r="S12" s="35"/>
      <c r="W12" s="42" t="s">
        <v>36</v>
      </c>
      <c r="X12" s="48">
        <f>X8-X10</f>
        <v>335.06</v>
      </c>
      <c r="Y12" s="44"/>
      <c r="Z12" s="45"/>
      <c r="AB12" s="42" t="s">
        <v>36</v>
      </c>
      <c r="AC12" s="49">
        <f>AC8-AC10</f>
        <v>335.06</v>
      </c>
      <c r="AD12" s="23"/>
      <c r="AE12" s="46"/>
      <c r="AH12" s="25" t="s">
        <v>59</v>
      </c>
      <c r="AI12" s="50">
        <f>AI10-AI11</f>
        <v>301.55399999999997</v>
      </c>
    </row>
    <row r="13" spans="2:38" ht="15.75" customHeight="1" thickBot="1" x14ac:dyDescent="0.3">
      <c r="B13" s="22"/>
      <c r="C13" s="142" t="s">
        <v>15</v>
      </c>
      <c r="D13" s="142"/>
      <c r="E13" s="142"/>
      <c r="F13" s="22"/>
      <c r="G13" s="21">
        <v>10</v>
      </c>
      <c r="H13" s="87" t="s">
        <v>10</v>
      </c>
      <c r="I13" s="22"/>
      <c r="J13" s="22"/>
      <c r="K13" s="22"/>
      <c r="L13" s="133" t="s">
        <v>12</v>
      </c>
      <c r="M13" s="133"/>
      <c r="N13" s="133"/>
      <c r="O13" s="133"/>
      <c r="P13" s="133"/>
      <c r="Q13" s="133"/>
      <c r="R13" s="133"/>
      <c r="S13" s="35"/>
      <c r="T13" s="22"/>
      <c r="W13" s="51"/>
      <c r="X13" s="52"/>
      <c r="Y13" s="52"/>
      <c r="Z13" s="53"/>
      <c r="AB13" s="54"/>
      <c r="AC13" s="55"/>
      <c r="AD13" s="55"/>
      <c r="AE13" s="56"/>
    </row>
    <row r="14" spans="2:38" ht="19.5" customHeight="1" thickBot="1" x14ac:dyDescent="0.25">
      <c r="B14" s="22"/>
      <c r="C14" s="99" t="s">
        <v>79</v>
      </c>
      <c r="D14" s="22"/>
      <c r="E14" s="22"/>
      <c r="F14" s="22"/>
      <c r="G14" s="22"/>
      <c r="H14" s="22"/>
      <c r="I14" s="22"/>
      <c r="J14" s="22"/>
      <c r="K14" s="22"/>
      <c r="L14" s="133" t="s">
        <v>17</v>
      </c>
      <c r="M14" s="133"/>
      <c r="N14" s="133"/>
      <c r="O14" s="133"/>
      <c r="P14" s="133"/>
      <c r="Q14" s="133"/>
      <c r="R14" s="133"/>
      <c r="S14" s="133"/>
      <c r="T14" s="22"/>
      <c r="W14" s="36" t="s">
        <v>39</v>
      </c>
      <c r="X14" s="57">
        <f>$G$13/100</f>
        <v>0.1</v>
      </c>
      <c r="Y14" s="38"/>
      <c r="Z14" s="39"/>
      <c r="AB14" s="36" t="s">
        <v>39</v>
      </c>
      <c r="AC14" s="57">
        <f>$G$13/100</f>
        <v>0.1</v>
      </c>
      <c r="AD14" s="38"/>
      <c r="AE14" s="39"/>
    </row>
    <row r="15" spans="2:38" ht="15.95" customHeight="1" thickTop="1" x14ac:dyDescent="0.2">
      <c r="B15" s="22"/>
      <c r="C15" s="114"/>
      <c r="D15" s="115"/>
      <c r="E15" s="115"/>
      <c r="F15" s="101"/>
      <c r="G15" s="101"/>
      <c r="H15" s="101"/>
      <c r="I15" s="101"/>
      <c r="J15" s="101"/>
      <c r="K15" s="102"/>
      <c r="L15" s="89"/>
      <c r="M15" s="58"/>
      <c r="N15" s="58"/>
      <c r="O15" s="58"/>
      <c r="P15" s="58"/>
      <c r="Q15" s="58"/>
      <c r="R15" s="58"/>
      <c r="S15" s="59"/>
      <c r="W15" s="42" t="s">
        <v>39</v>
      </c>
      <c r="X15" s="48">
        <f>X12*X14</f>
        <v>33.506</v>
      </c>
      <c r="Y15" s="44"/>
      <c r="Z15" s="45"/>
      <c r="AB15" s="42" t="s">
        <v>39</v>
      </c>
      <c r="AC15" s="48">
        <f>AC12*AC14</f>
        <v>33.506</v>
      </c>
      <c r="AD15" s="44"/>
      <c r="AE15" s="45"/>
    </row>
    <row r="16" spans="2:38" ht="15.95" customHeight="1" x14ac:dyDescent="0.25">
      <c r="B16" s="22"/>
      <c r="C16" s="116"/>
      <c r="D16" s="117"/>
      <c r="E16" s="117"/>
      <c r="F16" s="100"/>
      <c r="G16" s="144" t="str">
        <f>IF(OR(G22=0,J7=0),"",IFERROR(AH2,""))</f>
        <v>Stufe 1</v>
      </c>
      <c r="H16" s="144"/>
      <c r="I16" s="144"/>
      <c r="J16" s="144"/>
      <c r="K16" s="103"/>
      <c r="L16" s="60"/>
      <c r="M16" s="58"/>
      <c r="N16" s="58"/>
      <c r="O16" s="58"/>
      <c r="P16" s="58"/>
      <c r="Q16" s="58"/>
      <c r="R16" s="58"/>
      <c r="S16" s="60"/>
      <c r="W16" s="42"/>
      <c r="X16" s="44"/>
      <c r="Y16" s="44"/>
      <c r="Z16" s="45"/>
      <c r="AB16" s="61"/>
      <c r="AC16" s="23"/>
      <c r="AD16" s="23"/>
      <c r="AE16" s="46"/>
    </row>
    <row r="17" spans="2:36" ht="15.95" customHeight="1" thickBot="1" x14ac:dyDescent="0.3">
      <c r="B17" s="22"/>
      <c r="C17" s="116"/>
      <c r="D17" s="117"/>
      <c r="E17" s="117"/>
      <c r="F17" s="100"/>
      <c r="G17" s="144" t="str">
        <f>IF(OR(G22=0,J7=0),"",IFERROR(AH3,""))</f>
        <v>Mehrbeitrag mind. 5 %</v>
      </c>
      <c r="H17" s="144"/>
      <c r="I17" s="144"/>
      <c r="J17" s="144"/>
      <c r="K17" s="103"/>
      <c r="L17" s="75"/>
      <c r="M17" s="76"/>
      <c r="N17" s="62"/>
      <c r="O17" s="62"/>
      <c r="P17" s="62"/>
      <c r="Q17" s="62"/>
      <c r="R17" s="62"/>
      <c r="S17" s="34"/>
      <c r="W17" s="51" t="s">
        <v>41</v>
      </c>
      <c r="X17" s="63">
        <f>X12-X15</f>
        <v>301.55399999999997</v>
      </c>
      <c r="Y17" s="52"/>
      <c r="Z17" s="53"/>
      <c r="AB17" s="51" t="s">
        <v>41</v>
      </c>
      <c r="AC17" s="63">
        <f>AC12-AC15</f>
        <v>301.55399999999997</v>
      </c>
      <c r="AD17" s="55"/>
      <c r="AE17" s="56"/>
    </row>
    <row r="18" spans="2:36" ht="15.95" customHeight="1" x14ac:dyDescent="0.25">
      <c r="B18" s="22"/>
      <c r="C18" s="104"/>
      <c r="D18" s="100"/>
      <c r="E18" s="100"/>
      <c r="F18" s="100"/>
      <c r="G18" s="144" t="str">
        <f>IF(OR(G22=0,J7=0),"",IFERROR(AH4,""))</f>
        <v>Nachlass maximal 20 %</v>
      </c>
      <c r="H18" s="144"/>
      <c r="I18" s="144"/>
      <c r="J18" s="144"/>
      <c r="K18" s="103"/>
      <c r="L18" s="75"/>
      <c r="M18" s="147" t="s">
        <v>85</v>
      </c>
      <c r="N18" s="147"/>
      <c r="O18" s="147"/>
      <c r="P18" s="147"/>
      <c r="Q18" s="147"/>
      <c r="R18" s="147"/>
      <c r="S18" s="64"/>
      <c r="W18" s="36" t="s">
        <v>43</v>
      </c>
      <c r="X18" s="38">
        <f>IF(X17&gt;=X6,1,0)</f>
        <v>1</v>
      </c>
      <c r="Y18" s="38"/>
      <c r="Z18" s="39"/>
      <c r="AB18" s="36" t="s">
        <v>43</v>
      </c>
      <c r="AC18" s="38">
        <f>IF(AC17&gt;=AC6,1,0)</f>
        <v>1</v>
      </c>
      <c r="AD18" s="40"/>
      <c r="AE18" s="41"/>
    </row>
    <row r="19" spans="2:36" ht="15.95" customHeight="1" x14ac:dyDescent="0.25">
      <c r="B19" s="22"/>
      <c r="C19" s="104"/>
      <c r="D19" s="100"/>
      <c r="E19" s="100"/>
      <c r="F19" s="100"/>
      <c r="G19" s="100"/>
      <c r="H19" s="100"/>
      <c r="I19" s="100"/>
      <c r="J19" s="100"/>
      <c r="K19" s="105"/>
      <c r="L19" s="34"/>
      <c r="M19" s="147" t="s">
        <v>67</v>
      </c>
      <c r="N19" s="147"/>
      <c r="O19" s="147"/>
      <c r="P19" s="147"/>
      <c r="Q19" s="147"/>
      <c r="R19" s="147"/>
      <c r="S19" s="64"/>
      <c r="W19" s="42"/>
      <c r="X19" s="44"/>
      <c r="Y19" s="44"/>
      <c r="Z19" s="45"/>
      <c r="AB19" s="61"/>
      <c r="AC19" s="23"/>
      <c r="AD19" s="23"/>
      <c r="AE19" s="46"/>
    </row>
    <row r="20" spans="2:36" ht="15.95" customHeight="1" x14ac:dyDescent="0.25">
      <c r="B20" s="22"/>
      <c r="C20" s="138" t="s">
        <v>5</v>
      </c>
      <c r="D20" s="139"/>
      <c r="E20" s="139"/>
      <c r="F20" s="100"/>
      <c r="G20" s="140">
        <f>IF(J7=0,"",IFERROR(AI5,""))</f>
        <v>261.14550000000003</v>
      </c>
      <c r="H20" s="140"/>
      <c r="I20" s="140"/>
      <c r="J20" s="140"/>
      <c r="K20" s="106"/>
      <c r="L20" s="77"/>
      <c r="M20" s="147" t="s">
        <v>68</v>
      </c>
      <c r="N20" s="147"/>
      <c r="O20" s="147"/>
      <c r="P20" s="147"/>
      <c r="Q20" s="147"/>
      <c r="R20" s="147"/>
      <c r="S20" s="64"/>
      <c r="W20" s="42" t="s">
        <v>44</v>
      </c>
      <c r="X20" s="48">
        <f>X6</f>
        <v>261.14550000000003</v>
      </c>
      <c r="Y20" s="44"/>
      <c r="Z20" s="45"/>
      <c r="AB20" s="42" t="s">
        <v>44</v>
      </c>
      <c r="AC20" s="48">
        <f>AC6</f>
        <v>286.01650000000001</v>
      </c>
      <c r="AD20" s="23"/>
      <c r="AE20" s="46"/>
    </row>
    <row r="21" spans="2:36" ht="15.95" customHeight="1" x14ac:dyDescent="0.25">
      <c r="B21" s="22"/>
      <c r="C21" s="145" t="s">
        <v>66</v>
      </c>
      <c r="D21" s="146"/>
      <c r="E21" s="146"/>
      <c r="F21" s="100"/>
      <c r="G21" s="100"/>
      <c r="H21" s="100"/>
      <c r="I21" s="100"/>
      <c r="J21" s="100"/>
      <c r="K21" s="105"/>
      <c r="L21" s="34"/>
      <c r="M21" s="147"/>
      <c r="N21" s="147"/>
      <c r="O21" s="147"/>
      <c r="P21" s="147"/>
      <c r="Q21" s="147"/>
      <c r="R21" s="147"/>
      <c r="S21" s="65"/>
      <c r="W21" s="42" t="s">
        <v>45</v>
      </c>
      <c r="X21" s="48">
        <f>X12</f>
        <v>335.06</v>
      </c>
      <c r="Y21" s="44"/>
      <c r="Z21" s="45"/>
      <c r="AB21" s="42" t="s">
        <v>45</v>
      </c>
      <c r="AC21" s="48">
        <f>AC12</f>
        <v>335.06</v>
      </c>
      <c r="AD21" s="23"/>
      <c r="AE21" s="46"/>
    </row>
    <row r="22" spans="2:36" ht="17.25" customHeight="1" thickBot="1" x14ac:dyDescent="0.3">
      <c r="B22" s="22"/>
      <c r="C22" s="138" t="s">
        <v>56</v>
      </c>
      <c r="D22" s="139"/>
      <c r="E22" s="139"/>
      <c r="F22" s="100"/>
      <c r="G22" s="143">
        <f>IF(J7=0,"",IFERROR(AI6,""))</f>
        <v>0.1</v>
      </c>
      <c r="H22" s="143"/>
      <c r="I22" s="143"/>
      <c r="J22" s="143"/>
      <c r="K22" s="107"/>
      <c r="L22" s="78"/>
      <c r="M22" s="79" t="s">
        <v>16</v>
      </c>
      <c r="N22" s="65"/>
      <c r="O22" s="65"/>
      <c r="P22" s="65"/>
      <c r="Q22" s="79"/>
      <c r="R22" s="34"/>
      <c r="S22" s="34"/>
      <c r="W22" s="51" t="s">
        <v>1</v>
      </c>
      <c r="X22" s="66">
        <f>IF(1-(X20/X21)&gt;$Z$4,$Z$4,1-(X20/X21))</f>
        <v>0.2</v>
      </c>
      <c r="Y22" s="52"/>
      <c r="Z22" s="53"/>
      <c r="AB22" s="51" t="s">
        <v>1</v>
      </c>
      <c r="AC22" s="66">
        <f>IF(1-(AC20/AC21)&gt;$AE$4,$AE$4,1-(AC20/AC21))</f>
        <v>0.14637229152987519</v>
      </c>
      <c r="AD22" s="55"/>
      <c r="AE22" s="56"/>
    </row>
    <row r="23" spans="2:36" ht="17.25" customHeight="1" x14ac:dyDescent="0.2">
      <c r="B23" s="22"/>
      <c r="C23" s="145" t="s">
        <v>69</v>
      </c>
      <c r="D23" s="146"/>
      <c r="E23" s="146"/>
      <c r="F23" s="100"/>
      <c r="G23" s="148"/>
      <c r="H23" s="148"/>
      <c r="I23" s="148"/>
      <c r="J23" s="148"/>
      <c r="K23" s="108"/>
      <c r="L23" s="80"/>
      <c r="M23" s="35"/>
      <c r="N23" s="34"/>
      <c r="O23" s="34"/>
      <c r="P23" s="34"/>
      <c r="Q23" s="35"/>
      <c r="R23" s="67"/>
      <c r="S23" s="34"/>
      <c r="W23" s="36" t="s">
        <v>46</v>
      </c>
      <c r="X23" s="68">
        <f>X8*X3</f>
        <v>33.506</v>
      </c>
      <c r="Y23" s="38"/>
      <c r="Z23" s="39"/>
      <c r="AB23" s="36" t="s">
        <v>46</v>
      </c>
      <c r="AC23" s="68">
        <f>AC8*AC3</f>
        <v>33.506</v>
      </c>
      <c r="AD23" s="38"/>
      <c r="AE23" s="39"/>
    </row>
    <row r="24" spans="2:36" ht="17.25" customHeight="1" x14ac:dyDescent="0.25">
      <c r="B24" s="22"/>
      <c r="C24" s="138" t="str">
        <f>IF(G22="Kein RiTa-neutraler Nachlass möglich!","Beitrag nach Umstellung ohne Nachlass","Beitrag nach Umstellung inkl. Nachlass")</f>
        <v>Beitrag nach Umstellung inkl. Nachlass</v>
      </c>
      <c r="D24" s="139"/>
      <c r="E24" s="139"/>
      <c r="F24" s="100"/>
      <c r="G24" s="140">
        <f>IF(J7=0,"",IF(AI12&lt;G20,G20,IFERROR(AI12,"")))</f>
        <v>301.55399999999997</v>
      </c>
      <c r="H24" s="140"/>
      <c r="I24" s="140"/>
      <c r="J24" s="140"/>
      <c r="K24" s="109"/>
      <c r="L24" s="81"/>
      <c r="M24" s="118" t="s">
        <v>19</v>
      </c>
      <c r="N24" s="34"/>
      <c r="O24" s="34"/>
      <c r="P24" s="34"/>
      <c r="Q24" s="35"/>
      <c r="R24" s="67"/>
      <c r="S24" s="34"/>
      <c r="W24" s="42" t="s">
        <v>47</v>
      </c>
      <c r="X24" s="48">
        <f>X23-X10</f>
        <v>33.506</v>
      </c>
      <c r="Y24" s="44"/>
      <c r="Z24" s="45"/>
      <c r="AB24" s="42" t="s">
        <v>47</v>
      </c>
      <c r="AC24" s="48">
        <f>AC23-AC10</f>
        <v>33.506</v>
      </c>
      <c r="AD24" s="44"/>
      <c r="AE24" s="45"/>
    </row>
    <row r="25" spans="2:36" ht="17.25" customHeight="1" x14ac:dyDescent="0.2">
      <c r="B25" s="22"/>
      <c r="C25" s="104"/>
      <c r="D25" s="100"/>
      <c r="E25" s="100"/>
      <c r="F25" s="100"/>
      <c r="G25" s="100"/>
      <c r="H25" s="100"/>
      <c r="I25" s="100"/>
      <c r="J25" s="100"/>
      <c r="K25" s="105"/>
      <c r="L25" s="34"/>
      <c r="M25" s="35"/>
      <c r="N25" s="34"/>
      <c r="O25" s="34"/>
      <c r="P25" s="34"/>
      <c r="Q25" s="35"/>
      <c r="R25" s="67"/>
      <c r="S25" s="34"/>
      <c r="W25" s="42" t="s">
        <v>48</v>
      </c>
      <c r="X25" s="48">
        <f>X12-X24</f>
        <v>301.55399999999997</v>
      </c>
      <c r="Y25" s="44" t="s">
        <v>49</v>
      </c>
      <c r="Z25" s="45">
        <f>IF(X25&gt;=X6,1,0)</f>
        <v>1</v>
      </c>
      <c r="AB25" s="42" t="s">
        <v>48</v>
      </c>
      <c r="AC25" s="48">
        <f>AC12-AC24</f>
        <v>301.55399999999997</v>
      </c>
      <c r="AD25" s="44" t="s">
        <v>49</v>
      </c>
      <c r="AE25" s="45">
        <f>IF(AC25&gt;=AC6,1,0)</f>
        <v>1</v>
      </c>
    </row>
    <row r="26" spans="2:36" ht="15.95" customHeight="1" thickBot="1" x14ac:dyDescent="0.3">
      <c r="B26" s="22"/>
      <c r="C26" s="134"/>
      <c r="D26" s="135"/>
      <c r="E26" s="135"/>
      <c r="F26" s="100"/>
      <c r="G26" s="136" t="str">
        <f>IF(G9&lt;G7*1.05,"Ein RiTa-neutraler Nachlass ist",IF(AND(G22&gt;0,G22&lt;G13/100),"Der gewünschte Nachlass wurde auf",IF(OR(J7=0,G22=0),"Ein RiTa-neutraler Nachlass ist","Der Nachlass beträgt")))</f>
        <v>Der Nachlass beträgt</v>
      </c>
      <c r="H26" s="136"/>
      <c r="I26" s="136"/>
      <c r="J26" s="136"/>
      <c r="K26" s="110"/>
      <c r="L26" s="82"/>
      <c r="M26" s="35"/>
      <c r="N26" s="34"/>
      <c r="O26" s="34"/>
      <c r="P26" s="34"/>
      <c r="Q26" s="35"/>
      <c r="R26" s="67"/>
      <c r="S26" s="34"/>
      <c r="W26" s="51"/>
      <c r="X26" s="66">
        <f>1-(X25/X12)</f>
        <v>0.10000000000000009</v>
      </c>
      <c r="Y26" s="52"/>
      <c r="Z26" s="53"/>
      <c r="AB26" s="51"/>
      <c r="AC26" s="66">
        <f>1-(AC25/AC12)</f>
        <v>0.10000000000000009</v>
      </c>
      <c r="AD26" s="52"/>
      <c r="AE26" s="53"/>
    </row>
    <row r="27" spans="2:36" ht="15.95" customHeight="1" x14ac:dyDescent="0.25">
      <c r="B27" s="22"/>
      <c r="C27" s="104"/>
      <c r="D27" s="100"/>
      <c r="E27" s="100"/>
      <c r="F27" s="100"/>
      <c r="G27" s="136" t="str">
        <f>IF(G9&lt;G7*1.05,"nicht möglich!",IF(AND(G22&gt;0,G22&lt;G13/100),ROUNDUP(G22*100,1)&amp;"  Prozent reduziert !",IF(OR(J7=0,G22=0),"nicht möglich!",ROUNDUP(G13,1)&amp;" Prozent.")))</f>
        <v>10 Prozent.</v>
      </c>
      <c r="H27" s="136"/>
      <c r="I27" s="136"/>
      <c r="J27" s="136"/>
      <c r="K27" s="110"/>
      <c r="L27" s="82"/>
      <c r="M27" s="35"/>
      <c r="N27" s="34"/>
      <c r="O27" s="34"/>
      <c r="P27" s="34"/>
      <c r="Q27" s="35"/>
      <c r="R27" s="67"/>
      <c r="S27" s="34"/>
    </row>
    <row r="28" spans="2:36" ht="16.5" thickBot="1" x14ac:dyDescent="0.3">
      <c r="B28" s="22"/>
      <c r="C28" s="111"/>
      <c r="D28" s="112"/>
      <c r="E28" s="112"/>
      <c r="F28" s="112"/>
      <c r="G28" s="112"/>
      <c r="H28" s="112"/>
      <c r="I28" s="112"/>
      <c r="J28" s="112"/>
      <c r="K28" s="113"/>
      <c r="L28" s="34"/>
      <c r="M28" s="137"/>
      <c r="N28" s="137"/>
      <c r="O28" s="137"/>
      <c r="P28" s="137"/>
      <c r="Q28" s="137"/>
      <c r="R28" s="137"/>
      <c r="S28" s="34"/>
      <c r="W28" s="25" t="s">
        <v>56</v>
      </c>
      <c r="X28" s="69">
        <f>IF(X22&lt;X26,X22,X26)</f>
        <v>0.10000000000000009</v>
      </c>
      <c r="AB28" s="25" t="s">
        <v>56</v>
      </c>
      <c r="AC28" s="69">
        <f>IF(AC22&lt;AC26,AC22,AC26)</f>
        <v>0.10000000000000009</v>
      </c>
    </row>
    <row r="29" spans="2:36" ht="16.5" thickTop="1" x14ac:dyDescent="0.25">
      <c r="B29" s="22"/>
      <c r="C29" s="132" t="str">
        <f ca="1">MID(CELL("Dateiname",A1),FIND("[",CELL("Dateiname",A1))+1,FIND("]",CELL("Dateiname",A1))-FIND("[",CELL("Dateiname",A1))-1)</f>
        <v>6.1-RechnerRiTAneutraleUmstellung-AD.xlsx</v>
      </c>
      <c r="D29" s="132"/>
      <c r="E29" s="132"/>
      <c r="F29" s="132"/>
      <c r="G29" s="132"/>
      <c r="H29" s="132"/>
      <c r="I29" s="132"/>
      <c r="J29" s="132"/>
      <c r="K29" s="132"/>
      <c r="L29" s="34"/>
      <c r="M29" s="137" t="s">
        <v>87</v>
      </c>
      <c r="N29" s="137"/>
      <c r="O29" s="137"/>
      <c r="P29" s="137"/>
      <c r="Q29" s="137"/>
      <c r="R29" s="137"/>
      <c r="S29" s="34"/>
      <c r="W29" s="25" t="s">
        <v>61</v>
      </c>
      <c r="X29" s="69">
        <f>IF(G13/100&lt;X28,G13/100,X28)</f>
        <v>0.10000000000000009</v>
      </c>
      <c r="AC29" s="69">
        <f>IF(G13/100&lt;AC28,G13/100,AC28)</f>
        <v>0.10000000000000009</v>
      </c>
    </row>
    <row r="30" spans="2:36" s="22" customFormat="1" x14ac:dyDescent="0.2">
      <c r="C30" s="132"/>
      <c r="D30" s="132"/>
      <c r="E30" s="132"/>
      <c r="F30" s="132"/>
      <c r="G30" s="132"/>
      <c r="H30" s="132"/>
      <c r="I30" s="132"/>
      <c r="J30" s="132"/>
      <c r="K30" s="132"/>
      <c r="W30" s="44"/>
      <c r="X30" s="44"/>
      <c r="Y30" s="44"/>
      <c r="Z30" s="44"/>
      <c r="AA30" s="23"/>
      <c r="AB30" s="23"/>
      <c r="AC30" s="23"/>
      <c r="AD30" s="23"/>
      <c r="AE30" s="23"/>
      <c r="AG30" s="23"/>
      <c r="AH30" s="23"/>
      <c r="AI30" s="23"/>
      <c r="AJ30" s="23"/>
    </row>
    <row r="31" spans="2:36" ht="15.75" hidden="1" thickTop="1" x14ac:dyDescent="0.2"/>
  </sheetData>
  <sheetProtection algorithmName="SHA-512" hashValue="Pudf7uk5Uk15BXbaAOp9/MDQVBGOkFoEWhSjEGu9emq3UIe0B2FqBrg0chaweLxpvtXGzwpDu35d0U6rkEaTpA==" saltValue="t1dwRTD/tEsYu6y/KDncWA==" spinCount="100000" sheet="1" selectLockedCells="1"/>
  <customSheetViews>
    <customSheetView guid="{A8F329D5-AC69-45EB-966F-39DBE9E488F0}" scale="91" showPageBreaks="1" showGridLines="0" fitToPage="1" printArea="1" hiddenRows="1" hiddenColumns="1">
      <selection activeCell="G7" sqref="G7"/>
      <pageMargins left="0.15748031496062992" right="0.15748031496062992" top="0.70866141732283472" bottom="0.62992125984251968" header="0.27559055118110237" footer="0.19685039370078741"/>
      <printOptions horizontalCentered="1" verticalCentered="1"/>
      <pageSetup paperSize="9" scale="82" orientation="landscape" errors="blank" r:id="rId1"/>
    </customSheetView>
    <customSheetView guid="{0FEE147C-C7B1-46F9-BFEB-C4082AB88E42}" scale="91" showGridLines="0" showRowCol="0" fitToPage="1" printArea="1" hiddenRows="1" hiddenColumns="1">
      <selection activeCell="G5" sqref="G5"/>
      <pageMargins left="0.15748031496062992" right="0.15748031496062992" top="0.70866141732283472" bottom="0.62992125984251968" header="0.27559055118110237" footer="0.19685039370078741"/>
      <printOptions horizontalCentered="1" verticalCentered="1"/>
      <pageSetup paperSize="9" scale="82" orientation="landscape" errors="blank" r:id="rId2"/>
    </customSheetView>
    <customSheetView guid="{0E1540C6-3A77-4192-BA0A-B4EB31DFC87F}" scale="91" showPageBreaks="1" showGridLines="0" showRowCol="0" fitToPage="1" printArea="1" hiddenRows="1" hiddenColumns="1">
      <pane xSplit="19" ySplit="26" topLeftCell="XEG1048576" activePane="bottomRight" state="frozen"/>
      <selection pane="bottomRight" activeCell="G5" sqref="G5"/>
      <pageMargins left="0.15748031496062992" right="0.15748031496062992" top="0.70866141732283472" bottom="0.62992125984251968" header="0.27559055118110237" footer="0.19685039370078741"/>
      <printOptions horizontalCentered="1" verticalCentered="1"/>
      <pageSetup paperSize="9" scale="82" orientation="landscape" errors="blank" r:id="rId3"/>
    </customSheetView>
    <customSheetView guid="{B7D19147-CB8F-4893-B53C-89328B6599CE}" scale="91" showGridLines="0" showRowCol="0" fitToPage="1" hiddenRows="1" hiddenColumns="1">
      <pane xSplit="19" ySplit="26" topLeftCell="T27" activePane="bottomRight" state="frozen"/>
      <selection pane="bottomRight" activeCell="J5" sqref="J5"/>
      <pageMargins left="0.15748031496062992" right="0.15748031496062992" top="0.70866141732283472" bottom="0.62992125984251968" header="0.27559055118110237" footer="0.19685039370078741"/>
      <printOptions horizontalCentered="1" verticalCentered="1"/>
      <pageSetup paperSize="9" scale="79" orientation="landscape" errors="blank" r:id="rId4"/>
    </customSheetView>
    <customSheetView guid="{CFD5EFC5-247E-4714-86A1-47BA6E0DC38D}" scale="91" showPageBreaks="1" showGridLines="0" fitToPage="1" printArea="1" hiddenRows="1" hiddenColumns="1">
      <selection activeCell="G5" sqref="G5"/>
      <pageMargins left="0.15748031496062992" right="0.15748031496062992" top="0.70866141732283472" bottom="0.62992125984251968" header="0.27559055118110237" footer="0.19685039370078741"/>
      <printOptions horizontalCentered="1" verticalCentered="1"/>
      <pageSetup paperSize="9" scale="82" orientation="landscape" errors="blank" r:id="rId5"/>
    </customSheetView>
  </customSheetViews>
  <mergeCells count="41">
    <mergeCell ref="C29:K29"/>
    <mergeCell ref="C23:E23"/>
    <mergeCell ref="M18:R18"/>
    <mergeCell ref="M19:R19"/>
    <mergeCell ref="M20:R20"/>
    <mergeCell ref="G23:J23"/>
    <mergeCell ref="M21:R21"/>
    <mergeCell ref="G17:J17"/>
    <mergeCell ref="G18:J18"/>
    <mergeCell ref="G20:J20"/>
    <mergeCell ref="C20:E20"/>
    <mergeCell ref="C22:E22"/>
    <mergeCell ref="C21:E21"/>
    <mergeCell ref="C30:K30"/>
    <mergeCell ref="L8:R8"/>
    <mergeCell ref="L9:R9"/>
    <mergeCell ref="L13:R13"/>
    <mergeCell ref="L14:S14"/>
    <mergeCell ref="C26:E26"/>
    <mergeCell ref="G26:J26"/>
    <mergeCell ref="G27:J27"/>
    <mergeCell ref="M28:R28"/>
    <mergeCell ref="M29:R29"/>
    <mergeCell ref="C24:E24"/>
    <mergeCell ref="G24:J24"/>
    <mergeCell ref="C11:E11"/>
    <mergeCell ref="C13:E13"/>
    <mergeCell ref="G22:J22"/>
    <mergeCell ref="G16:J16"/>
    <mergeCell ref="W1:Z1"/>
    <mergeCell ref="AB1:AE1"/>
    <mergeCell ref="AG1:AJ1"/>
    <mergeCell ref="C10:E10"/>
    <mergeCell ref="C5:M5"/>
    <mergeCell ref="C2:M3"/>
    <mergeCell ref="H7:I7"/>
    <mergeCell ref="C7:F7"/>
    <mergeCell ref="C9:F9"/>
    <mergeCell ref="I9:K10"/>
    <mergeCell ref="C4:L4"/>
    <mergeCell ref="C8:E8"/>
  </mergeCells>
  <conditionalFormatting sqref="G9">
    <cfRule type="cellIs" dxfId="4" priority="12" operator="lessThan">
      <formula>$G$7*1.05</formula>
    </cfRule>
  </conditionalFormatting>
  <conditionalFormatting sqref="C24:E24">
    <cfRule type="containsText" priority="5" operator="containsText" text="Beitrag nach Umstellung inkl. Nachlass">
      <formula>NOT(ISERROR(SEARCH("Beitrag nach Umstellung inkl. Nachlass",C24)))</formula>
    </cfRule>
    <cfRule type="containsText" dxfId="3" priority="6" operator="containsText" text="Beitrag nach Umstellung ohne Nachlass">
      <formula>NOT(ISERROR(SEARCH("Beitrag nach Umstellung ohne Nachlass",C24)))</formula>
    </cfRule>
  </conditionalFormatting>
  <conditionalFormatting sqref="I9:K12">
    <cfRule type="containsText" dxfId="2" priority="3" operator="containsText" text="Geben Sie den bestehenden Nachlass ein!">
      <formula>NOT(ISERROR(SEARCH("Geben Sie den bestehenden Nachlass ein!",I9)))</formula>
    </cfRule>
  </conditionalFormatting>
  <conditionalFormatting sqref="G22:J22">
    <cfRule type="expression" dxfId="1" priority="2">
      <formula>G22&lt;$G$13/100</formula>
    </cfRule>
    <cfRule type="expression" dxfId="0" priority="1">
      <formula>G22&gt;=$G$13/100</formula>
    </cfRule>
  </conditionalFormatting>
  <dataValidations xWindow="856" yWindow="428" count="4">
    <dataValidation type="list" showInputMessage="1" showErrorMessage="1" sqref="I13">
      <formula1>#REF!</formula1>
    </dataValidation>
    <dataValidation type="decimal" allowBlank="1" showInputMessage="1" showErrorMessage="1" errorTitle="Nachlass zu hoch!" error="Der eingegebene Nachlass ist zu hoch!_x000a_Maximal erlaubt sind in Stufe 1 - 20%_x000a_und in Stufe 2 - 30 %" sqref="G13">
      <formula1>0</formula1>
      <formula2>30</formula2>
    </dataValidation>
    <dataValidation type="decimal" allowBlank="1" showInputMessage="1" showErrorMessage="1" errorTitle="Fehler" error="Geben Sie einen gültigen Nachlass zwischen 1 % und 35 % ein!_x000a__x000a_Wenn im bestehenden Vertrag kein Nachlass enthalten ist, darf der Vertrag nicht mit einem RiTa-neutralen Nachlass umgestellt werden!" promptTitle="Aktueller Nachlass" sqref="J7">
      <formula1>0</formula1>
      <formula2>35</formula2>
    </dataValidation>
    <dataValidation type="list" allowBlank="1" showInputMessage="1" showErrorMessage="1" sqref="G11">
      <formula1>$AL$7:$AL$10</formula1>
    </dataValidation>
  </dataValidations>
  <printOptions horizontalCentered="1" verticalCentered="1"/>
  <pageMargins left="0.15748031496062992" right="0.15748031496062992" top="0.70866141732283472" bottom="0.62992125984251968" header="0.27559055118110237" footer="0.19685039370078741"/>
  <pageSetup paperSize="9" scale="84" orientation="landscape" errors="blank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L149"/>
  <sheetViews>
    <sheetView showGridLines="0" showRowColHeaders="0" workbookViewId="0">
      <selection sqref="A1:F2"/>
    </sheetView>
  </sheetViews>
  <sheetFormatPr baseColWidth="10" defaultColWidth="0" defaultRowHeight="15" zeroHeight="1" x14ac:dyDescent="0.2"/>
  <cols>
    <col min="1" max="1" width="3.33203125" style="2" customWidth="1"/>
    <col min="2" max="7" width="12.109375" style="2" customWidth="1"/>
    <col min="8" max="16384" width="7.21875" style="2" hidden="1"/>
  </cols>
  <sheetData>
    <row r="1" spans="1:12" ht="15" customHeight="1" x14ac:dyDescent="0.2">
      <c r="A1" s="150" t="s">
        <v>77</v>
      </c>
      <c r="B1" s="150"/>
      <c r="C1" s="150"/>
      <c r="D1" s="150"/>
      <c r="E1" s="150"/>
      <c r="F1" s="150"/>
      <c r="G1" s="91"/>
      <c r="H1" s="1"/>
      <c r="I1" s="1"/>
      <c r="J1" s="1"/>
      <c r="K1" s="1"/>
      <c r="L1" s="1"/>
    </row>
    <row r="2" spans="1:12" ht="15" customHeight="1" x14ac:dyDescent="0.2">
      <c r="A2" s="150"/>
      <c r="B2" s="150"/>
      <c r="C2" s="150"/>
      <c r="D2" s="150"/>
      <c r="E2" s="150"/>
      <c r="F2" s="150"/>
      <c r="G2" s="91"/>
      <c r="H2" s="1"/>
      <c r="I2" s="1"/>
      <c r="J2" s="1"/>
      <c r="K2" s="1"/>
      <c r="L2" s="1"/>
    </row>
    <row r="3" spans="1:12" s="3" customFormat="1" ht="29.25" customHeight="1" x14ac:dyDescent="0.2">
      <c r="A3" s="150" t="s">
        <v>78</v>
      </c>
      <c r="B3" s="150"/>
      <c r="C3" s="150"/>
      <c r="D3" s="150"/>
      <c r="E3" s="150"/>
      <c r="F3" s="150"/>
      <c r="G3" s="150"/>
    </row>
    <row r="4" spans="1:12" ht="15" customHeight="1" x14ac:dyDescent="0.2">
      <c r="A4" s="92"/>
      <c r="B4" s="92"/>
      <c r="C4" s="92"/>
      <c r="D4" s="92"/>
      <c r="E4" s="92"/>
      <c r="F4" s="92"/>
      <c r="G4" s="93"/>
    </row>
    <row r="5" spans="1:12" ht="23.25" customHeight="1" x14ac:dyDescent="0.2">
      <c r="A5" s="150" t="s">
        <v>72</v>
      </c>
      <c r="B5" s="150"/>
      <c r="C5" s="150"/>
      <c r="D5" s="150"/>
      <c r="E5" s="150"/>
      <c r="F5" s="150"/>
      <c r="G5" s="150"/>
    </row>
    <row r="6" spans="1:12" ht="9.9499999999999993" customHeight="1" x14ac:dyDescent="0.2">
      <c r="A6" s="4"/>
      <c r="B6" s="4"/>
      <c r="C6" s="4"/>
      <c r="D6" s="4"/>
      <c r="E6" s="4"/>
      <c r="F6" s="4"/>
    </row>
    <row r="7" spans="1:12" s="14" customFormat="1" ht="20.100000000000001" customHeight="1" x14ac:dyDescent="0.2">
      <c r="A7" s="94" t="s">
        <v>27</v>
      </c>
      <c r="B7" s="13" t="s">
        <v>26</v>
      </c>
      <c r="C7" s="13"/>
      <c r="D7" s="13"/>
      <c r="E7" s="13"/>
      <c r="F7" s="13"/>
      <c r="G7" s="13"/>
    </row>
    <row r="8" spans="1:12" s="14" customFormat="1" ht="20.100000000000001" customHeight="1" x14ac:dyDescent="0.2">
      <c r="A8" s="94" t="s">
        <v>27</v>
      </c>
      <c r="B8" s="13" t="s">
        <v>83</v>
      </c>
      <c r="C8" s="13"/>
      <c r="D8" s="13"/>
      <c r="E8" s="13"/>
      <c r="F8" s="13"/>
      <c r="G8" s="13"/>
    </row>
    <row r="9" spans="1:12" s="14" customFormat="1" ht="20.100000000000001" customHeight="1" x14ac:dyDescent="0.2">
      <c r="A9" s="94" t="s">
        <v>27</v>
      </c>
      <c r="B9" s="13" t="s">
        <v>20</v>
      </c>
      <c r="C9" s="13"/>
      <c r="D9" s="13"/>
      <c r="E9" s="13"/>
      <c r="F9" s="13"/>
      <c r="G9" s="13"/>
    </row>
    <row r="10" spans="1:12" s="14" customFormat="1" ht="20.100000000000001" customHeight="1" x14ac:dyDescent="0.2">
      <c r="A10" s="15"/>
      <c r="B10" s="17" t="s">
        <v>21</v>
      </c>
      <c r="C10" s="13"/>
      <c r="D10" s="13"/>
      <c r="E10" s="13"/>
      <c r="F10" s="13"/>
      <c r="G10" s="13"/>
    </row>
    <row r="11" spans="1:12" s="14" customFormat="1" ht="20.100000000000001" customHeight="1" x14ac:dyDescent="0.2">
      <c r="A11" s="94" t="s">
        <v>27</v>
      </c>
      <c r="B11" s="13" t="s">
        <v>22</v>
      </c>
      <c r="C11" s="13"/>
      <c r="D11" s="13"/>
      <c r="E11" s="13"/>
      <c r="F11" s="13"/>
      <c r="G11" s="13"/>
    </row>
    <row r="12" spans="1:12" s="14" customFormat="1" ht="20.100000000000001" customHeight="1" x14ac:dyDescent="0.2">
      <c r="A12" s="94" t="s">
        <v>27</v>
      </c>
      <c r="B12" s="13" t="s">
        <v>63</v>
      </c>
      <c r="C12" s="15"/>
      <c r="D12" s="15"/>
      <c r="E12" s="15"/>
      <c r="F12" s="15"/>
      <c r="G12" s="15"/>
    </row>
    <row r="13" spans="1:12" s="14" customFormat="1" ht="20.100000000000001" customHeight="1" x14ac:dyDescent="0.2">
      <c r="A13" s="94" t="s">
        <v>27</v>
      </c>
      <c r="B13" s="13" t="s">
        <v>84</v>
      </c>
      <c r="C13" s="15"/>
      <c r="D13" s="15"/>
      <c r="E13" s="15"/>
      <c r="F13" s="15"/>
      <c r="G13" s="15"/>
    </row>
    <row r="14" spans="1:12" s="14" customFormat="1" ht="20.100000000000001" customHeight="1" x14ac:dyDescent="0.2">
      <c r="A14" s="94" t="s">
        <v>27</v>
      </c>
      <c r="B14" s="13" t="s">
        <v>64</v>
      </c>
      <c r="C14" s="15"/>
      <c r="D14" s="15"/>
      <c r="E14" s="15"/>
      <c r="F14" s="15"/>
      <c r="G14" s="15"/>
    </row>
    <row r="15" spans="1:12" s="14" customFormat="1" ht="20.100000000000001" customHeight="1" x14ac:dyDescent="0.2">
      <c r="A15" s="15"/>
      <c r="B15" s="13" t="s">
        <v>23</v>
      </c>
      <c r="C15" s="15"/>
      <c r="D15" s="15"/>
      <c r="E15" s="15"/>
      <c r="F15" s="15"/>
      <c r="G15" s="15"/>
    </row>
    <row r="16" spans="1:12" s="14" customFormat="1" ht="20.100000000000001" customHeight="1" x14ac:dyDescent="0.2">
      <c r="A16" s="94" t="s">
        <v>27</v>
      </c>
      <c r="B16" s="13" t="s">
        <v>65</v>
      </c>
      <c r="C16" s="15"/>
      <c r="D16" s="15"/>
      <c r="E16" s="15"/>
      <c r="F16" s="15"/>
      <c r="G16" s="15"/>
    </row>
    <row r="17" spans="1:7" s="14" customFormat="1" ht="20.100000000000001" customHeight="1" x14ac:dyDescent="0.2">
      <c r="A17" s="15"/>
      <c r="B17" s="13" t="s">
        <v>24</v>
      </c>
      <c r="C17" s="15"/>
      <c r="D17" s="15"/>
      <c r="E17" s="15"/>
      <c r="F17" s="15"/>
      <c r="G17" s="15"/>
    </row>
    <row r="18" spans="1:7" s="14" customFormat="1" ht="20.100000000000001" customHeight="1" x14ac:dyDescent="0.2">
      <c r="A18" s="94" t="s">
        <v>27</v>
      </c>
      <c r="B18" s="13" t="s">
        <v>25</v>
      </c>
      <c r="C18" s="15"/>
      <c r="D18" s="15"/>
      <c r="E18" s="15"/>
      <c r="F18" s="15"/>
      <c r="G18" s="15"/>
    </row>
    <row r="19" spans="1:7" s="14" customFormat="1" ht="20.100000000000001" customHeight="1" x14ac:dyDescent="0.2">
      <c r="A19" s="15"/>
      <c r="B19" s="16" t="s">
        <v>28</v>
      </c>
      <c r="C19" s="15"/>
      <c r="D19" s="15"/>
      <c r="E19" s="15"/>
      <c r="F19" s="15"/>
      <c r="G19" s="15"/>
    </row>
    <row r="20" spans="1:7" ht="9.9499999999999993" customHeight="1" x14ac:dyDescent="0.2">
      <c r="A20" s="10"/>
      <c r="B20" s="4"/>
      <c r="C20" s="4"/>
      <c r="D20" s="4"/>
      <c r="E20" s="4"/>
      <c r="F20" s="4"/>
    </row>
    <row r="21" spans="1:7" ht="9.9499999999999993" customHeight="1" x14ac:dyDescent="0.2">
      <c r="A21" s="10"/>
      <c r="B21" s="4"/>
      <c r="C21" s="4"/>
      <c r="D21" s="4"/>
      <c r="E21" s="4"/>
      <c r="F21" s="4"/>
    </row>
    <row r="22" spans="1:7" ht="15" customHeight="1" x14ac:dyDescent="0.2">
      <c r="A22" s="95" t="s">
        <v>11</v>
      </c>
      <c r="B22" s="9"/>
      <c r="C22" s="9"/>
      <c r="D22" s="9"/>
      <c r="E22" s="9"/>
      <c r="F22" s="9"/>
      <c r="G22" s="12"/>
    </row>
    <row r="23" spans="1:7" ht="9.9499999999999993" customHeight="1" x14ac:dyDescent="0.2">
      <c r="A23" s="96"/>
      <c r="B23" s="4"/>
      <c r="C23" s="4"/>
      <c r="D23" s="4"/>
      <c r="E23" s="4"/>
      <c r="F23" s="4"/>
    </row>
    <row r="24" spans="1:7" ht="15.75" x14ac:dyDescent="0.25">
      <c r="A24" s="97" t="s">
        <v>80</v>
      </c>
      <c r="B24" s="11"/>
      <c r="C24" s="11"/>
      <c r="D24" s="11"/>
      <c r="E24" s="11"/>
      <c r="F24" s="11"/>
    </row>
    <row r="25" spans="1:7" ht="15.75" x14ac:dyDescent="0.25">
      <c r="A25" s="97" t="s">
        <v>81</v>
      </c>
      <c r="B25" s="11"/>
      <c r="C25" s="11"/>
      <c r="D25" s="11"/>
      <c r="E25" s="11"/>
      <c r="F25" s="11"/>
    </row>
    <row r="26" spans="1:7" ht="9.9499999999999993" customHeight="1" x14ac:dyDescent="0.2">
      <c r="A26" s="96"/>
      <c r="B26" s="4"/>
      <c r="C26" s="4"/>
      <c r="D26" s="4"/>
      <c r="E26" s="4"/>
      <c r="F26" s="4"/>
    </row>
    <row r="27" spans="1:7" ht="15.75" x14ac:dyDescent="0.25">
      <c r="A27" s="98" t="s">
        <v>6</v>
      </c>
      <c r="B27" s="18"/>
      <c r="C27" s="18"/>
      <c r="D27" s="18"/>
      <c r="E27" s="18"/>
      <c r="F27" s="18"/>
    </row>
    <row r="28" spans="1:7" ht="5.0999999999999996" customHeight="1" x14ac:dyDescent="0.2">
      <c r="A28" s="5"/>
      <c r="B28" s="5"/>
      <c r="C28" s="5"/>
      <c r="D28" s="5"/>
      <c r="E28" s="5"/>
      <c r="F28" s="5"/>
    </row>
    <row r="29" spans="1:7" ht="15.75" x14ac:dyDescent="0.25">
      <c r="A29" s="19" t="s">
        <v>13</v>
      </c>
      <c r="B29" s="5"/>
      <c r="C29" s="5"/>
      <c r="D29" s="5"/>
      <c r="E29" s="5"/>
      <c r="F29" s="5"/>
    </row>
    <row r="30" spans="1:7" ht="33" customHeight="1" x14ac:dyDescent="0.2">
      <c r="A30" s="151" t="s">
        <v>73</v>
      </c>
      <c r="B30" s="151"/>
      <c r="C30" s="151"/>
      <c r="D30" s="151"/>
      <c r="E30" s="151"/>
      <c r="F30" s="151"/>
      <c r="G30" s="151"/>
    </row>
    <row r="31" spans="1:7" ht="15.75" x14ac:dyDescent="0.25">
      <c r="A31" s="19" t="s">
        <v>14</v>
      </c>
      <c r="B31" s="5"/>
      <c r="C31" s="5"/>
      <c r="D31" s="5"/>
      <c r="E31" s="5"/>
      <c r="F31" s="5"/>
    </row>
    <row r="32" spans="1:7" ht="15.75" x14ac:dyDescent="0.25">
      <c r="A32" s="149" t="s">
        <v>75</v>
      </c>
      <c r="B32" s="149"/>
      <c r="C32" s="149"/>
      <c r="D32" s="149"/>
      <c r="E32" s="149"/>
      <c r="F32" s="149"/>
    </row>
    <row r="33" spans="1:7" ht="5.0999999999999996" customHeight="1" x14ac:dyDescent="0.2">
      <c r="A33" s="5"/>
      <c r="B33" s="5"/>
      <c r="C33" s="5"/>
      <c r="D33" s="5"/>
      <c r="E33" s="5"/>
      <c r="F33" s="5"/>
    </row>
    <row r="34" spans="1:7" ht="15.75" x14ac:dyDescent="0.25">
      <c r="A34" s="98" t="s">
        <v>7</v>
      </c>
      <c r="B34" s="18"/>
      <c r="C34" s="18"/>
      <c r="D34" s="18"/>
      <c r="E34" s="18"/>
      <c r="F34" s="18"/>
    </row>
    <row r="35" spans="1:7" ht="5.0999999999999996" customHeight="1" x14ac:dyDescent="0.2">
      <c r="A35" s="5"/>
      <c r="B35" s="5"/>
      <c r="C35" s="5"/>
      <c r="D35" s="5"/>
      <c r="E35" s="5"/>
      <c r="F35" s="5"/>
    </row>
    <row r="36" spans="1:7" ht="15.75" x14ac:dyDescent="0.25">
      <c r="A36" s="19" t="s">
        <v>13</v>
      </c>
      <c r="B36" s="5"/>
      <c r="C36" s="5"/>
      <c r="D36" s="5"/>
      <c r="E36" s="5"/>
      <c r="F36" s="5"/>
    </row>
    <row r="37" spans="1:7" ht="33.75" customHeight="1" x14ac:dyDescent="0.2">
      <c r="A37" s="151" t="s">
        <v>74</v>
      </c>
      <c r="B37" s="151"/>
      <c r="C37" s="151"/>
      <c r="D37" s="151"/>
      <c r="E37" s="151"/>
      <c r="F37" s="151"/>
      <c r="G37" s="151"/>
    </row>
    <row r="38" spans="1:7" ht="15.75" x14ac:dyDescent="0.25">
      <c r="A38" s="19" t="s">
        <v>14</v>
      </c>
      <c r="B38" s="5"/>
      <c r="C38" s="5"/>
      <c r="D38" s="5"/>
      <c r="E38" s="5"/>
      <c r="F38" s="5"/>
    </row>
    <row r="39" spans="1:7" ht="15.75" x14ac:dyDescent="0.25">
      <c r="A39" s="149" t="s">
        <v>76</v>
      </c>
      <c r="B39" s="149"/>
      <c r="C39" s="149"/>
      <c r="D39" s="149"/>
      <c r="E39" s="149"/>
      <c r="F39" s="149"/>
    </row>
    <row r="40" spans="1:7" ht="5.0999999999999996" customHeight="1" x14ac:dyDescent="0.2">
      <c r="A40" s="4"/>
      <c r="B40" s="4"/>
      <c r="C40" s="4"/>
      <c r="D40" s="4"/>
      <c r="E40" s="4"/>
      <c r="F40" s="4"/>
    </row>
    <row r="41" spans="1:7" x14ac:dyDescent="0.2">
      <c r="A41" s="6" t="s">
        <v>8</v>
      </c>
      <c r="B41" s="4"/>
      <c r="C41" s="4"/>
      <c r="D41" s="4"/>
      <c r="E41" s="4"/>
      <c r="F41" s="4"/>
    </row>
    <row r="42" spans="1:7" x14ac:dyDescent="0.2">
      <c r="A42" s="7"/>
      <c r="B42" s="8"/>
      <c r="C42" s="8"/>
      <c r="D42" s="8"/>
      <c r="E42" s="8"/>
      <c r="F42" s="8"/>
    </row>
    <row r="43" spans="1:7" hidden="1" x14ac:dyDescent="0.2">
      <c r="A43" s="7"/>
      <c r="B43" s="8"/>
      <c r="C43" s="8"/>
      <c r="D43" s="8"/>
      <c r="E43" s="8"/>
      <c r="F43" s="8"/>
    </row>
    <row r="44" spans="1:7" hidden="1" x14ac:dyDescent="0.2">
      <c r="A44" s="7"/>
      <c r="B44" s="8"/>
      <c r="C44" s="8"/>
      <c r="D44" s="8"/>
      <c r="E44" s="8"/>
      <c r="F44" s="8"/>
    </row>
    <row r="45" spans="1:7" hidden="1" x14ac:dyDescent="0.2">
      <c r="A45" s="7"/>
      <c r="B45" s="8"/>
      <c r="C45" s="8"/>
      <c r="D45" s="8"/>
      <c r="E45" s="8"/>
      <c r="F45" s="8"/>
    </row>
    <row r="46" spans="1:7" hidden="1" x14ac:dyDescent="0.2">
      <c r="A46" s="7"/>
      <c r="B46" s="8"/>
      <c r="C46" s="8"/>
      <c r="D46" s="8"/>
      <c r="E46" s="8"/>
      <c r="F46" s="8"/>
    </row>
    <row r="47" spans="1:7" hidden="1" x14ac:dyDescent="0.2">
      <c r="A47" s="7"/>
      <c r="B47" s="8"/>
      <c r="C47" s="8"/>
      <c r="D47" s="8"/>
      <c r="E47" s="8"/>
      <c r="F47" s="8"/>
    </row>
    <row r="48" spans="1:7" hidden="1" x14ac:dyDescent="0.2">
      <c r="A48" s="7"/>
      <c r="B48" s="7"/>
      <c r="C48" s="7"/>
      <c r="D48" s="7"/>
      <c r="E48" s="7"/>
      <c r="F48" s="7"/>
    </row>
    <row r="49" spans="1:6" hidden="1" x14ac:dyDescent="0.2">
      <c r="A49" s="7"/>
      <c r="B49" s="7"/>
      <c r="C49" s="7"/>
      <c r="D49" s="7"/>
      <c r="E49" s="7"/>
      <c r="F49" s="7"/>
    </row>
    <row r="50" spans="1:6" hidden="1" x14ac:dyDescent="0.2">
      <c r="A50" s="7"/>
      <c r="B50" s="7"/>
      <c r="C50" s="7"/>
      <c r="D50" s="7"/>
      <c r="E50" s="7"/>
      <c r="F50" s="7"/>
    </row>
    <row r="51" spans="1:6" hidden="1" x14ac:dyDescent="0.2">
      <c r="A51" s="7"/>
      <c r="B51" s="7"/>
      <c r="C51" s="7"/>
      <c r="D51" s="7"/>
      <c r="E51" s="7"/>
      <c r="F51" s="7"/>
    </row>
    <row r="52" spans="1:6" hidden="1" x14ac:dyDescent="0.2">
      <c r="A52" s="7"/>
      <c r="B52" s="7"/>
      <c r="C52" s="7"/>
      <c r="D52" s="7"/>
      <c r="E52" s="7"/>
      <c r="F52" s="7"/>
    </row>
    <row r="53" spans="1:6" hidden="1" x14ac:dyDescent="0.2">
      <c r="A53" s="7"/>
      <c r="B53" s="7"/>
      <c r="C53" s="7"/>
      <c r="D53" s="7"/>
      <c r="E53" s="7"/>
      <c r="F53" s="7"/>
    </row>
    <row r="54" spans="1:6" hidden="1" x14ac:dyDescent="0.2">
      <c r="A54" s="7"/>
      <c r="B54" s="7"/>
      <c r="C54" s="7"/>
      <c r="D54" s="7"/>
      <c r="E54" s="7"/>
      <c r="F54" s="7"/>
    </row>
    <row r="55" spans="1:6" hidden="1" x14ac:dyDescent="0.2">
      <c r="A55" s="7"/>
      <c r="B55" s="7"/>
      <c r="C55" s="7"/>
      <c r="D55" s="7"/>
      <c r="E55" s="7"/>
      <c r="F55" s="7"/>
    </row>
    <row r="56" spans="1:6" hidden="1" x14ac:dyDescent="0.2">
      <c r="A56" s="7"/>
      <c r="B56" s="7"/>
      <c r="C56" s="7"/>
      <c r="D56" s="7"/>
      <c r="E56" s="7"/>
      <c r="F56" s="7"/>
    </row>
    <row r="57" spans="1:6" hidden="1" x14ac:dyDescent="0.2">
      <c r="A57" s="7"/>
      <c r="B57" s="7"/>
      <c r="C57" s="7"/>
      <c r="D57" s="7"/>
      <c r="E57" s="7"/>
      <c r="F57" s="7"/>
    </row>
    <row r="58" spans="1:6" hidden="1" x14ac:dyDescent="0.2">
      <c r="A58" s="7"/>
      <c r="B58" s="7"/>
      <c r="C58" s="7"/>
      <c r="D58" s="7"/>
      <c r="E58" s="7"/>
      <c r="F58" s="7"/>
    </row>
    <row r="59" spans="1:6" hidden="1" x14ac:dyDescent="0.2">
      <c r="A59" s="7"/>
      <c r="B59" s="7"/>
      <c r="C59" s="7"/>
      <c r="D59" s="7"/>
      <c r="E59" s="7"/>
      <c r="F59" s="7"/>
    </row>
    <row r="60" spans="1:6" hidden="1" x14ac:dyDescent="0.2">
      <c r="A60" s="7"/>
      <c r="B60" s="7"/>
      <c r="C60" s="7"/>
      <c r="D60" s="7"/>
      <c r="E60" s="7"/>
      <c r="F60" s="7"/>
    </row>
    <row r="61" spans="1:6" hidden="1" x14ac:dyDescent="0.2">
      <c r="A61" s="7"/>
      <c r="B61" s="7"/>
      <c r="C61" s="7"/>
      <c r="D61" s="7"/>
      <c r="E61" s="7"/>
      <c r="F61" s="7"/>
    </row>
    <row r="62" spans="1:6" hidden="1" x14ac:dyDescent="0.2">
      <c r="A62" s="7"/>
      <c r="B62" s="7"/>
      <c r="C62" s="7"/>
      <c r="D62" s="7"/>
      <c r="E62" s="7"/>
      <c r="F62" s="7"/>
    </row>
    <row r="63" spans="1:6" hidden="1" x14ac:dyDescent="0.2">
      <c r="A63" s="4"/>
      <c r="B63" s="4"/>
      <c r="C63" s="4"/>
      <c r="D63" s="4"/>
      <c r="E63" s="4"/>
      <c r="F63" s="4"/>
    </row>
    <row r="64" spans="1:6" hidden="1" x14ac:dyDescent="0.2">
      <c r="A64" s="4"/>
      <c r="B64" s="4"/>
      <c r="C64" s="4"/>
      <c r="D64" s="4"/>
      <c r="E64" s="4"/>
      <c r="F64" s="4"/>
    </row>
    <row r="65" spans="1:6" hidden="1" x14ac:dyDescent="0.2">
      <c r="A65" s="4"/>
      <c r="B65" s="4"/>
      <c r="C65" s="4"/>
      <c r="D65" s="4"/>
      <c r="E65" s="4"/>
      <c r="F65" s="4"/>
    </row>
    <row r="66" spans="1:6" hidden="1" x14ac:dyDescent="0.2">
      <c r="A66" s="4"/>
      <c r="B66" s="4"/>
      <c r="C66" s="4"/>
      <c r="D66" s="4"/>
      <c r="E66" s="4"/>
      <c r="F66" s="4"/>
    </row>
    <row r="67" spans="1:6" hidden="1" x14ac:dyDescent="0.2">
      <c r="A67" s="4"/>
      <c r="B67" s="4"/>
      <c r="C67" s="4"/>
      <c r="D67" s="4"/>
      <c r="E67" s="4"/>
      <c r="F67" s="4"/>
    </row>
    <row r="68" spans="1:6" hidden="1" x14ac:dyDescent="0.2">
      <c r="A68" s="4"/>
      <c r="B68" s="4"/>
      <c r="C68" s="4"/>
      <c r="D68" s="4"/>
      <c r="E68" s="4"/>
      <c r="F68" s="4"/>
    </row>
    <row r="69" spans="1:6" hidden="1" x14ac:dyDescent="0.2">
      <c r="A69" s="4"/>
      <c r="B69" s="4"/>
      <c r="C69" s="4"/>
      <c r="D69" s="4"/>
      <c r="E69" s="4"/>
      <c r="F69" s="4"/>
    </row>
    <row r="70" spans="1:6" hidden="1" x14ac:dyDescent="0.2">
      <c r="A70" s="4"/>
      <c r="B70" s="4"/>
      <c r="C70" s="4"/>
      <c r="D70" s="4"/>
      <c r="E70" s="4"/>
      <c r="F70" s="4"/>
    </row>
    <row r="71" spans="1:6" hidden="1" x14ac:dyDescent="0.2">
      <c r="A71" s="4"/>
      <c r="B71" s="4"/>
      <c r="C71" s="4"/>
      <c r="D71" s="4"/>
      <c r="E71" s="4"/>
      <c r="F71" s="4"/>
    </row>
    <row r="72" spans="1:6" hidden="1" x14ac:dyDescent="0.2">
      <c r="A72" s="4"/>
      <c r="B72" s="4"/>
      <c r="C72" s="4"/>
      <c r="D72" s="4"/>
      <c r="E72" s="4"/>
      <c r="F72" s="4"/>
    </row>
    <row r="73" spans="1:6" hidden="1" x14ac:dyDescent="0.2">
      <c r="A73" s="4"/>
      <c r="B73" s="4"/>
      <c r="C73" s="4"/>
      <c r="D73" s="4"/>
      <c r="E73" s="4"/>
      <c r="F73" s="4"/>
    </row>
    <row r="74" spans="1:6" hidden="1" x14ac:dyDescent="0.2">
      <c r="A74" s="4"/>
      <c r="B74" s="4"/>
      <c r="C74" s="4"/>
      <c r="D74" s="4"/>
      <c r="E74" s="4"/>
      <c r="F74" s="4"/>
    </row>
    <row r="75" spans="1:6" hidden="1" x14ac:dyDescent="0.2">
      <c r="A75" s="4"/>
      <c r="B75" s="4"/>
      <c r="C75" s="4"/>
      <c r="D75" s="4"/>
      <c r="E75" s="4"/>
      <c r="F75" s="4"/>
    </row>
    <row r="76" spans="1:6" hidden="1" x14ac:dyDescent="0.2">
      <c r="A76" s="4"/>
      <c r="B76" s="4"/>
      <c r="C76" s="4"/>
      <c r="D76" s="4"/>
      <c r="E76" s="4"/>
      <c r="F76" s="4"/>
    </row>
    <row r="77" spans="1:6" hidden="1" x14ac:dyDescent="0.2">
      <c r="A77" s="4"/>
      <c r="B77" s="4"/>
      <c r="C77" s="4"/>
      <c r="D77" s="4"/>
      <c r="E77" s="4"/>
      <c r="F77" s="4"/>
    </row>
    <row r="78" spans="1:6" hidden="1" x14ac:dyDescent="0.2">
      <c r="A78" s="4"/>
      <c r="B78" s="4"/>
      <c r="C78" s="4"/>
      <c r="D78" s="4"/>
      <c r="E78" s="4"/>
      <c r="F78" s="4"/>
    </row>
    <row r="79" spans="1:6" hidden="1" x14ac:dyDescent="0.2">
      <c r="A79" s="4"/>
      <c r="B79" s="4"/>
      <c r="C79" s="4"/>
      <c r="D79" s="4"/>
      <c r="E79" s="4"/>
      <c r="F79" s="4"/>
    </row>
    <row r="80" spans="1:6" hidden="1" x14ac:dyDescent="0.2">
      <c r="A80" s="4"/>
      <c r="B80" s="4"/>
      <c r="C80" s="4"/>
      <c r="D80" s="4"/>
      <c r="E80" s="4"/>
      <c r="F80" s="4"/>
    </row>
    <row r="81" spans="1:6" hidden="1" x14ac:dyDescent="0.2">
      <c r="A81" s="4"/>
      <c r="B81" s="4"/>
      <c r="C81" s="4"/>
      <c r="D81" s="4"/>
      <c r="E81" s="4"/>
      <c r="F81" s="4"/>
    </row>
    <row r="82" spans="1:6" hidden="1" x14ac:dyDescent="0.2">
      <c r="A82" s="4"/>
      <c r="B82" s="4"/>
      <c r="C82" s="4"/>
      <c r="D82" s="4"/>
      <c r="E82" s="4"/>
      <c r="F82" s="4"/>
    </row>
    <row r="83" spans="1:6" hidden="1" x14ac:dyDescent="0.2">
      <c r="A83" s="4"/>
      <c r="B83" s="4"/>
      <c r="C83" s="4"/>
      <c r="D83" s="4"/>
      <c r="E83" s="4"/>
      <c r="F83" s="4"/>
    </row>
    <row r="84" spans="1:6" hidden="1" x14ac:dyDescent="0.2">
      <c r="A84" s="4"/>
      <c r="B84" s="4"/>
      <c r="C84" s="4"/>
      <c r="D84" s="4"/>
      <c r="E84" s="4"/>
      <c r="F84" s="4"/>
    </row>
    <row r="85" spans="1:6" hidden="1" x14ac:dyDescent="0.2">
      <c r="A85" s="4"/>
      <c r="B85" s="4"/>
      <c r="C85" s="4"/>
      <c r="D85" s="4"/>
      <c r="E85" s="4"/>
      <c r="F85" s="4"/>
    </row>
    <row r="86" spans="1:6" hidden="1" x14ac:dyDescent="0.2">
      <c r="A86" s="4"/>
      <c r="B86" s="4"/>
      <c r="C86" s="4"/>
      <c r="D86" s="4"/>
      <c r="E86" s="4"/>
      <c r="F86" s="4"/>
    </row>
    <row r="87" spans="1:6" hidden="1" x14ac:dyDescent="0.2">
      <c r="A87" s="4"/>
      <c r="B87" s="4"/>
      <c r="C87" s="4"/>
      <c r="D87" s="4"/>
      <c r="E87" s="4"/>
      <c r="F87" s="4"/>
    </row>
    <row r="88" spans="1:6" hidden="1" x14ac:dyDescent="0.2">
      <c r="A88" s="4"/>
      <c r="B88" s="4"/>
      <c r="C88" s="4"/>
      <c r="D88" s="4"/>
      <c r="E88" s="4"/>
      <c r="F88" s="4"/>
    </row>
    <row r="89" spans="1:6" hidden="1" x14ac:dyDescent="0.2">
      <c r="A89" s="4"/>
      <c r="B89" s="4"/>
      <c r="C89" s="4"/>
      <c r="D89" s="4"/>
      <c r="E89" s="4"/>
      <c r="F89" s="4"/>
    </row>
    <row r="90" spans="1:6" hidden="1" x14ac:dyDescent="0.2">
      <c r="A90" s="4"/>
      <c r="B90" s="4"/>
      <c r="C90" s="4"/>
      <c r="D90" s="4"/>
      <c r="E90" s="4"/>
      <c r="F90" s="4"/>
    </row>
    <row r="91" spans="1:6" hidden="1" x14ac:dyDescent="0.2">
      <c r="A91" s="4"/>
      <c r="B91" s="4"/>
      <c r="C91" s="4"/>
      <c r="D91" s="4"/>
      <c r="E91" s="4"/>
      <c r="F91" s="4"/>
    </row>
    <row r="92" spans="1:6" hidden="1" x14ac:dyDescent="0.2">
      <c r="A92" s="4"/>
      <c r="B92" s="4"/>
      <c r="C92" s="4"/>
      <c r="D92" s="4"/>
      <c r="E92" s="4"/>
      <c r="F92" s="4"/>
    </row>
    <row r="93" spans="1:6" hidden="1" x14ac:dyDescent="0.2">
      <c r="A93" s="4"/>
      <c r="B93" s="4"/>
      <c r="C93" s="4"/>
      <c r="D93" s="4"/>
      <c r="E93" s="4"/>
      <c r="F93" s="4"/>
    </row>
    <row r="94" spans="1:6" hidden="1" x14ac:dyDescent="0.2">
      <c r="A94" s="4"/>
      <c r="B94" s="4"/>
      <c r="C94" s="4"/>
      <c r="D94" s="4"/>
      <c r="E94" s="4"/>
      <c r="F94" s="4"/>
    </row>
    <row r="95" spans="1:6" hidden="1" x14ac:dyDescent="0.2">
      <c r="A95" s="4"/>
      <c r="B95" s="4"/>
      <c r="C95" s="4"/>
      <c r="D95" s="4"/>
      <c r="E95" s="4"/>
      <c r="F95" s="4"/>
    </row>
    <row r="96" spans="1:6" hidden="1" x14ac:dyDescent="0.2">
      <c r="A96" s="4"/>
      <c r="B96" s="4"/>
      <c r="C96" s="4"/>
      <c r="D96" s="4"/>
      <c r="E96" s="4"/>
      <c r="F96" s="4"/>
    </row>
    <row r="97" spans="1:6" hidden="1" x14ac:dyDescent="0.2">
      <c r="A97" s="4"/>
      <c r="B97" s="4"/>
      <c r="C97" s="4"/>
      <c r="D97" s="4"/>
      <c r="E97" s="4"/>
      <c r="F97" s="4"/>
    </row>
    <row r="98" spans="1:6" hidden="1" x14ac:dyDescent="0.2">
      <c r="A98" s="4"/>
      <c r="B98" s="4"/>
      <c r="C98" s="4"/>
      <c r="D98" s="4"/>
      <c r="E98" s="4"/>
      <c r="F98" s="4"/>
    </row>
    <row r="99" spans="1:6" hidden="1" x14ac:dyDescent="0.2"/>
    <row r="100" spans="1:6" hidden="1" x14ac:dyDescent="0.2"/>
    <row r="101" spans="1:6" hidden="1" x14ac:dyDescent="0.2"/>
    <row r="102" spans="1:6" hidden="1" x14ac:dyDescent="0.2"/>
    <row r="103" spans="1:6" hidden="1" x14ac:dyDescent="0.2"/>
    <row r="104" spans="1:6" hidden="1" x14ac:dyDescent="0.2"/>
    <row r="105" spans="1:6" hidden="1" x14ac:dyDescent="0.2"/>
    <row r="106" spans="1:6" hidden="1" x14ac:dyDescent="0.2"/>
    <row r="107" spans="1:6" hidden="1" x14ac:dyDescent="0.2"/>
    <row r="108" spans="1:6" hidden="1" x14ac:dyDescent="0.2"/>
    <row r="109" spans="1:6" hidden="1" x14ac:dyDescent="0.2"/>
    <row r="110" spans="1:6" hidden="1" x14ac:dyDescent="0.2"/>
    <row r="111" spans="1:6" hidden="1" x14ac:dyDescent="0.2"/>
    <row r="112" spans="1:6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</sheetData>
  <sheetProtection algorithmName="SHA-512" hashValue="2m/hFaKGDiR3bPVm6baSvuRM04zCuDL/xXo3GhOl/hPpQutORbn6IBtc757NIrKP1AxTKpKw/kyhpCIgWg+usQ==" saltValue="ImabvrBLegAMC0puaU9DDg==" spinCount="100000" sheet="1" selectLockedCells="1" selectUnlockedCells="1"/>
  <customSheetViews>
    <customSheetView guid="{A8F329D5-AC69-45EB-966F-39DBE9E488F0}" showGridLines="0" showRowCol="0" fitToPage="1" hiddenRows="1" hiddenColumns="1">
      <pane ySplit="3" topLeftCell="A4" activePane="bottomLeft" state="frozen"/>
      <selection pane="bottomLeft" activeCell="A12" sqref="A12"/>
      <pageMargins left="0.70866141732283472" right="0.70866141732283472" top="0.23622047244094491" bottom="0.23622047244094491" header="0.15748031496062992" footer="0.15748031496062992"/>
      <pageSetup paperSize="9" orientation="portrait" blackAndWhite="1" r:id="rId1"/>
    </customSheetView>
    <customSheetView guid="{0FEE147C-C7B1-46F9-BFEB-C4082AB88E42}" showGridLines="0" showRowCol="0" fitToPage="1" hiddenRows="1" hiddenColumns="1">
      <pane ySplit="3" topLeftCell="A4" activePane="bottomLeft" state="frozen"/>
      <selection pane="bottomLeft" activeCell="A12" sqref="A12"/>
      <pageMargins left="0.70866141732283472" right="0.70866141732283472" top="0.23622047244094491" bottom="0.23622047244094491" header="0.15748031496062992" footer="0.15748031496062992"/>
      <pageSetup paperSize="9" orientation="portrait" blackAndWhite="1" r:id="rId2"/>
    </customSheetView>
    <customSheetView guid="{0E1540C6-3A77-4192-BA0A-B4EB31DFC87F}" showGridLines="0" fitToPage="1" hiddenRows="1" hiddenColumns="1">
      <pane ySplit="3" topLeftCell="A4" activePane="bottomLeft" state="frozen"/>
      <selection pane="bottomLeft" activeCell="A28" sqref="A28"/>
      <pageMargins left="0.70866141732283472" right="0.70866141732283472" top="0.23622047244094491" bottom="0.23622047244094491" header="0.15748031496062992" footer="0.15748031496062992"/>
      <pageSetup paperSize="9" orientation="portrait" blackAndWhite="1" r:id="rId3"/>
    </customSheetView>
    <customSheetView guid="{B7D19147-CB8F-4893-B53C-89328B6599CE}" showGridLines="0" fitToPage="1" hiddenRows="1" hiddenColumns="1">
      <pane ySplit="3" topLeftCell="A4" activePane="bottomLeft" state="frozen"/>
      <selection pane="bottomLeft" activeCell="A28" sqref="A28"/>
      <pageMargins left="0.70866141732283472" right="0.70866141732283472" top="0.23622047244094491" bottom="0.23622047244094491" header="0.15748031496062992" footer="0.15748031496062992"/>
      <pageSetup paperSize="9" orientation="portrait" blackAndWhite="1" r:id="rId4"/>
    </customSheetView>
    <customSheetView guid="{CFD5EFC5-247E-4714-86A1-47BA6E0DC38D}" showGridLines="0" fitToPage="1" hiddenRows="1" hiddenColumns="1">
      <pane ySplit="3" topLeftCell="A4" activePane="bottomLeft" state="frozen"/>
      <selection pane="bottomLeft" activeCell="A28" sqref="A28"/>
      <pageMargins left="0.70866141732283472" right="0.70866141732283472" top="0.23622047244094491" bottom="0.23622047244094491" header="0.15748031496062992" footer="0.15748031496062992"/>
      <pageSetup paperSize="9" orientation="portrait" blackAndWhite="1" r:id="rId5"/>
    </customSheetView>
  </customSheetViews>
  <mergeCells count="7">
    <mergeCell ref="A39:F39"/>
    <mergeCell ref="A1:F2"/>
    <mergeCell ref="A3:G3"/>
    <mergeCell ref="A5:G5"/>
    <mergeCell ref="A32:F32"/>
    <mergeCell ref="A30:G30"/>
    <mergeCell ref="A37:G37"/>
  </mergeCells>
  <pageMargins left="0.70866141732283472" right="0.70866141732283472" top="0.73" bottom="0.23622047244094491" header="0.15748031496062992" footer="0.15748031496062992"/>
  <pageSetup paperSize="9" scale="95" orientation="portrait" blackAndWhite="1" r:id="rId6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Rechner</vt:lpstr>
      <vt:lpstr>Kriterien</vt:lpstr>
      <vt:lpstr>Kriterien!_GoBack</vt:lpstr>
      <vt:lpstr>Kriterien!Druckbereich</vt:lpstr>
      <vt:lpstr>Rechner!Druckbereich</vt:lpstr>
    </vt:vector>
  </TitlesOfParts>
  <Company>ITERGO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Würker, Torsten (PMRM)</dc:creator>
  <cp:lastModifiedBy>Schlage, Inga (RSSAHH)</cp:lastModifiedBy>
  <cp:lastPrinted>2019-08-01T04:47:31Z</cp:lastPrinted>
  <dcterms:created xsi:type="dcterms:W3CDTF">2015-07-13T03:14:52Z</dcterms:created>
  <dcterms:modified xsi:type="dcterms:W3CDTF">2022-02-18T11:19:40Z</dcterms:modified>
</cp:coreProperties>
</file>